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ybar\Dropbox\AAA_FIN_INT_336\MBF_Resources\Excel_Solutions\"/>
    </mc:Choice>
  </mc:AlternateContent>
  <bookViews>
    <workbookView xWindow="120" yWindow="15" windowWidth="11700" windowHeight="6540"/>
  </bookViews>
  <sheets>
    <sheet name="Pbm18.1" sheetId="7" r:id="rId1"/>
    <sheet name="Pbm18.2" sheetId="5" r:id="rId2"/>
    <sheet name="Pbm18.3" sheetId="1" r:id="rId3"/>
    <sheet name="Pbm18.4" sheetId="2" r:id="rId4"/>
    <sheet name="Pbm18.5" sheetId="4" r:id="rId5"/>
    <sheet name="Pbm18.6" sheetId="6" r:id="rId6"/>
    <sheet name="Pbm18.7" sheetId="9" r:id="rId7"/>
    <sheet name="Pbm18.8" sheetId="10" r:id="rId8"/>
    <sheet name="Pbm18.9" sheetId="11" r:id="rId9"/>
    <sheet name="Pbm18.10" sheetId="8" r:id="rId10"/>
  </sheets>
  <calcPr calcId="152511"/>
</workbook>
</file>

<file path=xl/calcChain.xml><?xml version="1.0" encoding="utf-8"?>
<calcChain xmlns="http://schemas.openxmlformats.org/spreadsheetml/2006/main">
  <c r="E45" i="2" l="1"/>
  <c r="F45" i="2"/>
  <c r="G45" i="2"/>
  <c r="H45" i="2"/>
  <c r="I45" i="2"/>
  <c r="E41" i="7"/>
  <c r="F41" i="7"/>
  <c r="G41" i="7"/>
  <c r="E27" i="7"/>
  <c r="F27" i="7"/>
  <c r="G27" i="7"/>
  <c r="E25" i="2"/>
  <c r="F25" i="2"/>
  <c r="G25" i="2"/>
  <c r="H25" i="2"/>
  <c r="I25" i="2"/>
  <c r="F30" i="9"/>
  <c r="H30" i="9"/>
  <c r="E31" i="1"/>
  <c r="E22" i="1"/>
  <c r="F22" i="1"/>
  <c r="F31" i="1"/>
  <c r="G31" i="1"/>
  <c r="H31" i="1"/>
  <c r="F29" i="1"/>
  <c r="G29" i="1"/>
  <c r="H29" i="1"/>
  <c r="F20" i="1"/>
  <c r="F24" i="1"/>
  <c r="G20" i="1"/>
  <c r="H20" i="1"/>
  <c r="G24" i="1"/>
  <c r="H24" i="1"/>
  <c r="F33" i="1"/>
  <c r="G33" i="1"/>
  <c r="H33" i="1"/>
  <c r="E33" i="1"/>
  <c r="E24" i="1"/>
  <c r="D24" i="8"/>
  <c r="F24" i="8"/>
  <c r="F28" i="8"/>
  <c r="H28" i="8"/>
  <c r="J28" i="8"/>
  <c r="L28" i="8"/>
  <c r="N28" i="8"/>
  <c r="F27" i="8"/>
  <c r="H27" i="8"/>
  <c r="F22" i="8"/>
  <c r="H22" i="8"/>
  <c r="J22" i="8"/>
  <c r="F23" i="8"/>
  <c r="H23" i="8"/>
  <c r="F35" i="8"/>
  <c r="N35" i="8"/>
  <c r="N39" i="8"/>
  <c r="D42" i="8"/>
  <c r="D67" i="8"/>
  <c r="D68" i="8"/>
  <c r="D43" i="8"/>
  <c r="D47" i="7"/>
  <c r="E47" i="7"/>
  <c r="F47" i="7"/>
  <c r="G47" i="7"/>
  <c r="E43" i="7"/>
  <c r="F43" i="7"/>
  <c r="E51" i="7"/>
  <c r="F51" i="7"/>
  <c r="G51" i="7"/>
  <c r="D51" i="7"/>
  <c r="G36" i="7"/>
  <c r="F36" i="7"/>
  <c r="E36" i="7"/>
  <c r="D36" i="7"/>
  <c r="E29" i="7"/>
  <c r="F29" i="7"/>
  <c r="G33" i="7"/>
  <c r="F33" i="7"/>
  <c r="E31" i="7"/>
  <c r="E33" i="7"/>
  <c r="D33" i="7"/>
  <c r="I28" i="2"/>
  <c r="I30" i="2"/>
  <c r="I31" i="2"/>
  <c r="I37" i="2"/>
  <c r="I48" i="2"/>
  <c r="I54" i="2"/>
  <c r="D36" i="2"/>
  <c r="D46" i="2"/>
  <c r="D49" i="2"/>
  <c r="D53" i="2"/>
  <c r="D54" i="2"/>
  <c r="E28" i="2"/>
  <c r="E30" i="2"/>
  <c r="E54" i="2"/>
  <c r="F28" i="2"/>
  <c r="F30" i="2"/>
  <c r="F31" i="2"/>
  <c r="F32" i="2"/>
  <c r="F54" i="2"/>
  <c r="G28" i="2"/>
  <c r="G30" i="2"/>
  <c r="G54" i="2"/>
  <c r="H28" i="2"/>
  <c r="H30" i="2"/>
  <c r="H31" i="2"/>
  <c r="H32" i="2"/>
  <c r="H54" i="2"/>
  <c r="C54" i="2"/>
  <c r="I34" i="2"/>
  <c r="C39" i="2"/>
  <c r="D39" i="2"/>
  <c r="E34" i="2"/>
  <c r="E39" i="2"/>
  <c r="F34" i="2"/>
  <c r="F39" i="2"/>
  <c r="G34" i="2"/>
  <c r="G39" i="2"/>
  <c r="H34" i="2"/>
  <c r="H39" i="2"/>
  <c r="I39" i="2"/>
  <c r="D40" i="4"/>
  <c r="E40" i="4"/>
  <c r="D25" i="4"/>
  <c r="E25" i="4"/>
  <c r="C31" i="4"/>
  <c r="I46" i="4"/>
  <c r="C46" i="4"/>
  <c r="E37" i="4"/>
  <c r="F37" i="4"/>
  <c r="G37" i="4"/>
  <c r="H37" i="4"/>
  <c r="I37" i="4"/>
  <c r="E22" i="4"/>
  <c r="F22" i="4"/>
  <c r="G22" i="4"/>
  <c r="H22" i="4"/>
  <c r="I22" i="4"/>
  <c r="D29" i="6"/>
  <c r="E34" i="6"/>
  <c r="E39" i="6"/>
  <c r="D40" i="6"/>
  <c r="G30" i="6"/>
  <c r="G31" i="6"/>
  <c r="G32" i="6"/>
  <c r="G33" i="6"/>
  <c r="E28" i="6"/>
  <c r="E63" i="6"/>
  <c r="F30" i="6"/>
  <c r="F31" i="6"/>
  <c r="F32" i="6"/>
  <c r="F33" i="6"/>
  <c r="E30" i="6"/>
  <c r="E31" i="6"/>
  <c r="E32" i="6"/>
  <c r="E35" i="6"/>
  <c r="E36" i="6"/>
  <c r="E51" i="6"/>
  <c r="E55" i="6"/>
  <c r="E33" i="6"/>
  <c r="D63" i="6"/>
  <c r="E48" i="6"/>
  <c r="F48" i="6"/>
  <c r="G48" i="6"/>
  <c r="D44" i="6"/>
  <c r="E19" i="6"/>
  <c r="F19" i="6"/>
  <c r="G19" i="6"/>
  <c r="F25" i="5"/>
  <c r="H25" i="5"/>
  <c r="J25" i="5"/>
  <c r="F26" i="5"/>
  <c r="F29" i="5"/>
  <c r="F33" i="5"/>
  <c r="F34" i="5"/>
  <c r="F53" i="5"/>
  <c r="H33" i="5"/>
  <c r="H34" i="5"/>
  <c r="H53" i="5"/>
  <c r="J33" i="5"/>
  <c r="J34" i="5"/>
  <c r="J53" i="5"/>
  <c r="D53" i="5"/>
  <c r="F35" i="9"/>
  <c r="F60" i="9"/>
  <c r="F40" i="9"/>
  <c r="F59" i="9"/>
  <c r="F61" i="9"/>
  <c r="F62" i="9"/>
  <c r="F36" i="9"/>
  <c r="F42" i="9"/>
  <c r="F46" i="9"/>
  <c r="F67" i="9"/>
  <c r="F68" i="9"/>
  <c r="F69" i="9"/>
  <c r="H35" i="9"/>
  <c r="F29" i="9"/>
  <c r="H42" i="9"/>
  <c r="H46" i="9"/>
  <c r="H29" i="9"/>
  <c r="J42" i="9"/>
  <c r="J46" i="9"/>
  <c r="L42" i="9"/>
  <c r="L46" i="9"/>
  <c r="N42" i="9"/>
  <c r="N46" i="9"/>
  <c r="N71" i="9"/>
  <c r="D74" i="9"/>
  <c r="D75" i="9"/>
  <c r="D49" i="9"/>
  <c r="D50" i="9"/>
  <c r="F25" i="10"/>
  <c r="F30" i="10"/>
  <c r="F49" i="10"/>
  <c r="F26" i="10"/>
  <c r="F29" i="10"/>
  <c r="F32" i="10"/>
  <c r="F36" i="10"/>
  <c r="F20" i="10"/>
  <c r="H20" i="10"/>
  <c r="J20" i="10"/>
  <c r="L20" i="10"/>
  <c r="N20" i="10"/>
  <c r="H26" i="10"/>
  <c r="F19" i="10"/>
  <c r="H32" i="10"/>
  <c r="H36" i="10"/>
  <c r="J32" i="10"/>
  <c r="J36" i="10"/>
  <c r="L32" i="10"/>
  <c r="L36" i="10"/>
  <c r="N32" i="10"/>
  <c r="N36" i="10"/>
  <c r="N61" i="10"/>
  <c r="D64" i="10"/>
  <c r="D65" i="10"/>
  <c r="D39" i="10"/>
  <c r="D40" i="10"/>
  <c r="F24" i="11"/>
  <c r="H24" i="11"/>
  <c r="F25" i="11"/>
  <c r="H25" i="11"/>
  <c r="J25" i="11"/>
  <c r="L25" i="11"/>
  <c r="N25" i="11"/>
  <c r="F18" i="11"/>
  <c r="H18" i="11"/>
  <c r="J18" i="11"/>
  <c r="F19" i="11"/>
  <c r="H19" i="11"/>
  <c r="N31" i="11"/>
  <c r="N35" i="11"/>
  <c r="F29" i="11"/>
  <c r="F48" i="11"/>
  <c r="F49" i="11"/>
  <c r="F31" i="11"/>
  <c r="F35" i="11"/>
  <c r="H31" i="11"/>
  <c r="H35" i="11"/>
  <c r="J31" i="11"/>
  <c r="J35" i="11"/>
  <c r="L31" i="11"/>
  <c r="L35" i="11"/>
  <c r="D63" i="11"/>
  <c r="D64" i="11"/>
  <c r="D38" i="11"/>
  <c r="D39" i="11"/>
  <c r="F28" i="11"/>
  <c r="H39" i="9"/>
  <c r="F60" i="8"/>
  <c r="F61" i="8"/>
  <c r="F62" i="8"/>
  <c r="H40" i="9"/>
  <c r="H59" i="9"/>
  <c r="F50" i="11"/>
  <c r="F51" i="11"/>
  <c r="F52" i="11"/>
  <c r="F56" i="11"/>
  <c r="F57" i="11"/>
  <c r="F58" i="11"/>
  <c r="F39" i="8"/>
  <c r="G22" i="1"/>
  <c r="F23" i="1"/>
  <c r="H24" i="8"/>
  <c r="F29" i="8"/>
  <c r="F31" i="8"/>
  <c r="F32" i="8"/>
  <c r="J27" i="8"/>
  <c r="H53" i="8"/>
  <c r="H60" i="8"/>
  <c r="H61" i="8"/>
  <c r="H62" i="8"/>
  <c r="F57" i="10"/>
  <c r="F58" i="10"/>
  <c r="F59" i="10"/>
  <c r="F28" i="10"/>
  <c r="F31" i="10"/>
  <c r="F33" i="10"/>
  <c r="F39" i="9"/>
  <c r="D42" i="6"/>
  <c r="D38" i="2"/>
  <c r="D40" i="2"/>
  <c r="E35" i="7"/>
  <c r="E37" i="7"/>
  <c r="E45" i="7"/>
  <c r="E50" i="7"/>
  <c r="E52" i="7"/>
  <c r="F53" i="8"/>
  <c r="F33" i="8"/>
  <c r="F52" i="8"/>
  <c r="H35" i="8"/>
  <c r="H39" i="8"/>
  <c r="G32" i="1"/>
  <c r="G34" i="1"/>
  <c r="F27" i="11"/>
  <c r="F30" i="11"/>
  <c r="F32" i="11"/>
  <c r="F33" i="11"/>
  <c r="F34" i="11"/>
  <c r="F36" i="11"/>
  <c r="H25" i="10"/>
  <c r="H28" i="10"/>
  <c r="F50" i="10"/>
  <c r="J35" i="9"/>
  <c r="J67" i="9"/>
  <c r="J68" i="9"/>
  <c r="F34" i="6"/>
  <c r="F39" i="6"/>
  <c r="D46" i="4"/>
  <c r="H32" i="1"/>
  <c r="H34" i="1"/>
  <c r="F32" i="1"/>
  <c r="F34" i="1"/>
  <c r="F25" i="1"/>
  <c r="L18" i="11"/>
  <c r="J24" i="11"/>
  <c r="J29" i="11"/>
  <c r="J48" i="11"/>
  <c r="H29" i="11"/>
  <c r="H48" i="11"/>
  <c r="H49" i="11"/>
  <c r="H27" i="11"/>
  <c r="H56" i="11"/>
  <c r="H28" i="11"/>
  <c r="J19" i="11"/>
  <c r="H29" i="10"/>
  <c r="H19" i="10"/>
  <c r="F51" i="10"/>
  <c r="J69" i="9"/>
  <c r="J40" i="9"/>
  <c r="J59" i="9"/>
  <c r="J30" i="9"/>
  <c r="H60" i="9"/>
  <c r="H67" i="9"/>
  <c r="F27" i="5"/>
  <c r="H26" i="5"/>
  <c r="J26" i="5"/>
  <c r="J26" i="10"/>
  <c r="J39" i="9"/>
  <c r="J29" i="9"/>
  <c r="J60" i="9"/>
  <c r="L35" i="9"/>
  <c r="F38" i="9"/>
  <c r="F41" i="9"/>
  <c r="F43" i="9"/>
  <c r="H36" i="9"/>
  <c r="F63" i="9"/>
  <c r="J27" i="5"/>
  <c r="F30" i="5"/>
  <c r="H29" i="5"/>
  <c r="E37" i="6"/>
  <c r="F28" i="6"/>
  <c r="E44" i="6"/>
  <c r="F40" i="4"/>
  <c r="E42" i="4"/>
  <c r="E44" i="4"/>
  <c r="E27" i="4"/>
  <c r="E29" i="4"/>
  <c r="F25" i="4"/>
  <c r="H47" i="2"/>
  <c r="H49" i="2"/>
  <c r="H53" i="2"/>
  <c r="H55" i="2"/>
  <c r="H35" i="2"/>
  <c r="H38" i="2"/>
  <c r="H40" i="2"/>
  <c r="E31" i="2"/>
  <c r="E32" i="2"/>
  <c r="D55" i="2"/>
  <c r="G31" i="2"/>
  <c r="G32" i="2"/>
  <c r="F47" i="2"/>
  <c r="F49" i="2"/>
  <c r="F53" i="2"/>
  <c r="F55" i="2"/>
  <c r="F35" i="2"/>
  <c r="F38" i="2"/>
  <c r="F40" i="2"/>
  <c r="L22" i="8"/>
  <c r="J53" i="8"/>
  <c r="J60" i="8"/>
  <c r="L27" i="8"/>
  <c r="H33" i="8"/>
  <c r="H52" i="8"/>
  <c r="H54" i="8"/>
  <c r="J24" i="8"/>
  <c r="H29" i="8"/>
  <c r="H31" i="8"/>
  <c r="H32" i="8"/>
  <c r="G34" i="6"/>
  <c r="G39" i="6"/>
  <c r="I31" i="4"/>
  <c r="H31" i="4"/>
  <c r="G31" i="4"/>
  <c r="F31" i="4"/>
  <c r="E31" i="4"/>
  <c r="D31" i="4"/>
  <c r="D27" i="4"/>
  <c r="D29" i="4"/>
  <c r="D42" i="4"/>
  <c r="D44" i="4"/>
  <c r="E46" i="4"/>
  <c r="F46" i="4"/>
  <c r="G46" i="4"/>
  <c r="H46" i="4"/>
  <c r="I32" i="2"/>
  <c r="G29" i="7"/>
  <c r="F31" i="7"/>
  <c r="F35" i="7"/>
  <c r="F37" i="7"/>
  <c r="G43" i="7"/>
  <c r="F45" i="7"/>
  <c r="F50" i="7"/>
  <c r="F52" i="7"/>
  <c r="J33" i="8"/>
  <c r="J52" i="8"/>
  <c r="J54" i="8"/>
  <c r="J23" i="8"/>
  <c r="J35" i="8"/>
  <c r="J39" i="8"/>
  <c r="L35" i="8"/>
  <c r="L39" i="8"/>
  <c r="H61" i="9"/>
  <c r="H50" i="11"/>
  <c r="E35" i="1"/>
  <c r="F54" i="8"/>
  <c r="F55" i="8"/>
  <c r="F56" i="8"/>
  <c r="F35" i="6"/>
  <c r="D47" i="4"/>
  <c r="D59" i="6"/>
  <c r="D61" i="6"/>
  <c r="D64" i="6"/>
  <c r="D45" i="6"/>
  <c r="H30" i="10"/>
  <c r="H49" i="10"/>
  <c r="H51" i="10"/>
  <c r="F34" i="8"/>
  <c r="F36" i="8"/>
  <c r="D32" i="4"/>
  <c r="G41" i="6"/>
  <c r="G60" i="6"/>
  <c r="H57" i="10"/>
  <c r="J25" i="10"/>
  <c r="H50" i="10"/>
  <c r="H22" i="1"/>
  <c r="H23" i="1"/>
  <c r="H25" i="1"/>
  <c r="G23" i="1"/>
  <c r="G25" i="1"/>
  <c r="E47" i="2"/>
  <c r="E49" i="2"/>
  <c r="E53" i="2"/>
  <c r="E35" i="2"/>
  <c r="E38" i="2"/>
  <c r="F54" i="11"/>
  <c r="F62" i="11"/>
  <c r="F64" i="11"/>
  <c r="F39" i="11"/>
  <c r="H62" i="9"/>
  <c r="H63" i="9"/>
  <c r="L23" i="8"/>
  <c r="G44" i="7"/>
  <c r="G45" i="7"/>
  <c r="G50" i="7"/>
  <c r="G52" i="7"/>
  <c r="D54" i="7"/>
  <c r="G30" i="7"/>
  <c r="G31" i="7"/>
  <c r="G35" i="7"/>
  <c r="G37" i="7"/>
  <c r="D38" i="7"/>
  <c r="H34" i="8"/>
  <c r="H36" i="8"/>
  <c r="H55" i="8"/>
  <c r="H56" i="8"/>
  <c r="N27" i="8"/>
  <c r="L53" i="8"/>
  <c r="L60" i="8"/>
  <c r="E32" i="4"/>
  <c r="G40" i="4"/>
  <c r="F42" i="4"/>
  <c r="F44" i="4"/>
  <c r="F47" i="4"/>
  <c r="G28" i="6"/>
  <c r="F63" i="6"/>
  <c r="F44" i="6"/>
  <c r="F44" i="9"/>
  <c r="F45" i="9"/>
  <c r="F47" i="9"/>
  <c r="L39" i="9"/>
  <c r="L29" i="9"/>
  <c r="F34" i="10"/>
  <c r="F35" i="10"/>
  <c r="F37" i="10"/>
  <c r="F31" i="5"/>
  <c r="F36" i="5"/>
  <c r="H68" i="9"/>
  <c r="H69" i="9"/>
  <c r="L40" i="9"/>
  <c r="L59" i="9"/>
  <c r="L30" i="9"/>
  <c r="J29" i="10"/>
  <c r="J19" i="10"/>
  <c r="L19" i="11"/>
  <c r="H57" i="11"/>
  <c r="H58" i="11"/>
  <c r="J28" i="11"/>
  <c r="L24" i="11"/>
  <c r="L29" i="11"/>
  <c r="L48" i="11"/>
  <c r="J49" i="11"/>
  <c r="J50" i="11"/>
  <c r="J27" i="11"/>
  <c r="J56" i="11"/>
  <c r="N18" i="11"/>
  <c r="J55" i="8"/>
  <c r="J56" i="8"/>
  <c r="I47" i="2"/>
  <c r="I49" i="2"/>
  <c r="I53" i="2"/>
  <c r="I55" i="2"/>
  <c r="I35" i="2"/>
  <c r="I38" i="2"/>
  <c r="I40" i="2"/>
  <c r="L24" i="8"/>
  <c r="J29" i="8"/>
  <c r="J31" i="8"/>
  <c r="J32" i="8"/>
  <c r="J62" i="8"/>
  <c r="J61" i="8"/>
  <c r="N22" i="8"/>
  <c r="G47" i="2"/>
  <c r="G49" i="2"/>
  <c r="G53" i="2"/>
  <c r="G55" i="2"/>
  <c r="G35" i="2"/>
  <c r="G38" i="2"/>
  <c r="G40" i="2"/>
  <c r="G25" i="4"/>
  <c r="F27" i="4"/>
  <c r="F29" i="4"/>
  <c r="F32" i="4"/>
  <c r="G35" i="6"/>
  <c r="E47" i="4"/>
  <c r="E50" i="6"/>
  <c r="E42" i="6"/>
  <c r="E45" i="6"/>
  <c r="H30" i="5"/>
  <c r="J29" i="5"/>
  <c r="J30" i="5"/>
  <c r="J31" i="5"/>
  <c r="J36" i="5"/>
  <c r="H38" i="9"/>
  <c r="H41" i="9"/>
  <c r="H43" i="9"/>
  <c r="J36" i="9"/>
  <c r="L67" i="9"/>
  <c r="L60" i="9"/>
  <c r="N35" i="9"/>
  <c r="J28" i="10"/>
  <c r="L26" i="10"/>
  <c r="N26" i="10"/>
  <c r="H27" i="5"/>
  <c r="J61" i="9"/>
  <c r="F52" i="10"/>
  <c r="F53" i="10"/>
  <c r="H52" i="10"/>
  <c r="H53" i="10"/>
  <c r="H30" i="11"/>
  <c r="H32" i="11"/>
  <c r="H51" i="11"/>
  <c r="H52" i="11"/>
  <c r="E26" i="1"/>
  <c r="F36" i="6"/>
  <c r="F51" i="6"/>
  <c r="F55" i="6"/>
  <c r="J30" i="11"/>
  <c r="J32" i="11"/>
  <c r="J33" i="11"/>
  <c r="J34" i="11"/>
  <c r="J36" i="11"/>
  <c r="H31" i="10"/>
  <c r="H33" i="10"/>
  <c r="J34" i="8"/>
  <c r="J36" i="8"/>
  <c r="J37" i="8"/>
  <c r="J38" i="8"/>
  <c r="J40" i="8"/>
  <c r="J57" i="10"/>
  <c r="J58" i="10"/>
  <c r="J59" i="10"/>
  <c r="L25" i="10"/>
  <c r="L28" i="10"/>
  <c r="J30" i="10"/>
  <c r="J49" i="10"/>
  <c r="J50" i="10"/>
  <c r="H58" i="10"/>
  <c r="H59" i="10"/>
  <c r="F37" i="8"/>
  <c r="F38" i="8"/>
  <c r="F40" i="8"/>
  <c r="F40" i="10"/>
  <c r="F55" i="10"/>
  <c r="F63" i="10"/>
  <c r="F65" i="10"/>
  <c r="F65" i="9"/>
  <c r="F73" i="9"/>
  <c r="F75" i="9"/>
  <c r="F50" i="9"/>
  <c r="J51" i="11"/>
  <c r="J52" i="11"/>
  <c r="J62" i="9"/>
  <c r="J63" i="9"/>
  <c r="H33" i="11"/>
  <c r="H34" i="11"/>
  <c r="H36" i="11"/>
  <c r="H31" i="5"/>
  <c r="H36" i="5"/>
  <c r="L68" i="9"/>
  <c r="L69" i="9"/>
  <c r="H44" i="9"/>
  <c r="H45" i="9"/>
  <c r="H47" i="9"/>
  <c r="N24" i="8"/>
  <c r="L29" i="8"/>
  <c r="L31" i="8"/>
  <c r="J57" i="11"/>
  <c r="J58" i="11"/>
  <c r="N40" i="9"/>
  <c r="N59" i="9"/>
  <c r="N30" i="9"/>
  <c r="F38" i="5"/>
  <c r="F40" i="5"/>
  <c r="F44" i="5"/>
  <c r="F46" i="5"/>
  <c r="F52" i="5"/>
  <c r="F54" i="5"/>
  <c r="F37" i="5"/>
  <c r="G63" i="6"/>
  <c r="G44" i="6"/>
  <c r="H40" i="4"/>
  <c r="G42" i="4"/>
  <c r="G44" i="4"/>
  <c r="G47" i="4"/>
  <c r="L61" i="8"/>
  <c r="L62" i="8"/>
  <c r="H37" i="8"/>
  <c r="H38" i="8"/>
  <c r="H40" i="8"/>
  <c r="L33" i="8"/>
  <c r="L52" i="8"/>
  <c r="L54" i="8"/>
  <c r="E40" i="2"/>
  <c r="D42" i="2"/>
  <c r="D43" i="2"/>
  <c r="N60" i="9"/>
  <c r="N67" i="9"/>
  <c r="L36" i="9"/>
  <c r="J38" i="9"/>
  <c r="J41" i="9"/>
  <c r="J43" i="9"/>
  <c r="J37" i="5"/>
  <c r="J38" i="5"/>
  <c r="J40" i="5"/>
  <c r="E52" i="6"/>
  <c r="E54" i="6"/>
  <c r="E56" i="6"/>
  <c r="E58" i="6"/>
  <c r="E61" i="6"/>
  <c r="E64" i="6"/>
  <c r="G36" i="6"/>
  <c r="G51" i="6"/>
  <c r="G55" i="6"/>
  <c r="G27" i="4"/>
  <c r="G29" i="4"/>
  <c r="G32" i="4"/>
  <c r="H25" i="4"/>
  <c r="N24" i="11"/>
  <c r="L49" i="11"/>
  <c r="L50" i="11"/>
  <c r="L27" i="11"/>
  <c r="L56" i="11"/>
  <c r="L28" i="11"/>
  <c r="N19" i="11"/>
  <c r="L29" i="10"/>
  <c r="L19" i="10"/>
  <c r="L61" i="9"/>
  <c r="N39" i="9"/>
  <c r="N29" i="9"/>
  <c r="L32" i="8"/>
  <c r="N53" i="8"/>
  <c r="N60" i="8"/>
  <c r="N33" i="8"/>
  <c r="N52" i="8"/>
  <c r="N23" i="8"/>
  <c r="E55" i="2"/>
  <c r="D57" i="2"/>
  <c r="D58" i="2"/>
  <c r="F37" i="6"/>
  <c r="N54" i="8"/>
  <c r="F58" i="8"/>
  <c r="F66" i="8"/>
  <c r="F68" i="8"/>
  <c r="F43" i="8"/>
  <c r="G37" i="6"/>
  <c r="J51" i="10"/>
  <c r="H34" i="10"/>
  <c r="H35" i="10"/>
  <c r="H37" i="10"/>
  <c r="L50" i="10"/>
  <c r="L57" i="10"/>
  <c r="L30" i="10"/>
  <c r="L49" i="10"/>
  <c r="N25" i="10"/>
  <c r="N29" i="10"/>
  <c r="J31" i="10"/>
  <c r="J33" i="10"/>
  <c r="J34" i="10"/>
  <c r="J35" i="10"/>
  <c r="J37" i="10"/>
  <c r="J55" i="10"/>
  <c r="J58" i="8"/>
  <c r="J66" i="8"/>
  <c r="J68" i="8"/>
  <c r="J43" i="8"/>
  <c r="H58" i="8"/>
  <c r="H66" i="8"/>
  <c r="H68" i="8"/>
  <c r="H43" i="8"/>
  <c r="H50" i="9"/>
  <c r="H65" i="9"/>
  <c r="H73" i="9"/>
  <c r="H75" i="9"/>
  <c r="L51" i="11"/>
  <c r="L52" i="11"/>
  <c r="J54" i="11"/>
  <c r="J62" i="11"/>
  <c r="J64" i="11"/>
  <c r="J39" i="11"/>
  <c r="H39" i="11"/>
  <c r="H54" i="11"/>
  <c r="H62" i="11"/>
  <c r="H64" i="11"/>
  <c r="N62" i="8"/>
  <c r="N61" i="8"/>
  <c r="N19" i="10"/>
  <c r="N27" i="11"/>
  <c r="N49" i="11"/>
  <c r="N56" i="11"/>
  <c r="N28" i="11"/>
  <c r="J44" i="5"/>
  <c r="J46" i="5"/>
  <c r="J48" i="5"/>
  <c r="J50" i="5"/>
  <c r="N36" i="9"/>
  <c r="N38" i="9"/>
  <c r="N41" i="9"/>
  <c r="N43" i="9"/>
  <c r="L38" i="9"/>
  <c r="L41" i="9"/>
  <c r="L43" i="9"/>
  <c r="N55" i="8"/>
  <c r="N56" i="8"/>
  <c r="L62" i="9"/>
  <c r="L63" i="9"/>
  <c r="N29" i="11"/>
  <c r="N48" i="11"/>
  <c r="L57" i="11"/>
  <c r="L58" i="11"/>
  <c r="I25" i="4"/>
  <c r="I27" i="4"/>
  <c r="I29" i="4"/>
  <c r="I32" i="4"/>
  <c r="H27" i="4"/>
  <c r="H29" i="4"/>
  <c r="H32" i="4"/>
  <c r="J44" i="9"/>
  <c r="J45" i="9"/>
  <c r="J47" i="9"/>
  <c r="N68" i="9"/>
  <c r="N69" i="9"/>
  <c r="L34" i="8"/>
  <c r="L36" i="8"/>
  <c r="L30" i="11"/>
  <c r="L32" i="11"/>
  <c r="G50" i="6"/>
  <c r="G42" i="6"/>
  <c r="G45" i="6"/>
  <c r="L55" i="8"/>
  <c r="L56" i="8"/>
  <c r="I40" i="4"/>
  <c r="I42" i="4"/>
  <c r="I44" i="4"/>
  <c r="I47" i="4"/>
  <c r="H42" i="4"/>
  <c r="H44" i="4"/>
  <c r="H47" i="4"/>
  <c r="N61" i="9"/>
  <c r="N29" i="8"/>
  <c r="N31" i="8"/>
  <c r="N32" i="8"/>
  <c r="H37" i="5"/>
  <c r="H38" i="5"/>
  <c r="H40" i="5"/>
  <c r="H44" i="5"/>
  <c r="H46" i="5"/>
  <c r="H52" i="5"/>
  <c r="H54" i="5"/>
  <c r="L51" i="10"/>
  <c r="L52" i="10"/>
  <c r="L53" i="10"/>
  <c r="F50" i="6"/>
  <c r="F52" i="6"/>
  <c r="F54" i="6"/>
  <c r="F56" i="6"/>
  <c r="F58" i="6"/>
  <c r="F61" i="6"/>
  <c r="F64" i="6"/>
  <c r="F42" i="6"/>
  <c r="F45" i="6"/>
  <c r="D46" i="6"/>
  <c r="J40" i="10"/>
  <c r="L31" i="10"/>
  <c r="L33" i="10"/>
  <c r="L58" i="10"/>
  <c r="L59" i="10"/>
  <c r="J52" i="10"/>
  <c r="J53" i="10"/>
  <c r="J63" i="10"/>
  <c r="J65" i="10"/>
  <c r="N50" i="11"/>
  <c r="N51" i="11"/>
  <c r="N52" i="11"/>
  <c r="D34" i="4"/>
  <c r="N30" i="10"/>
  <c r="N49" i="10"/>
  <c r="N51" i="10"/>
  <c r="N50" i="10"/>
  <c r="N57" i="10"/>
  <c r="N58" i="10"/>
  <c r="N59" i="10"/>
  <c r="N28" i="10"/>
  <c r="H40" i="10"/>
  <c r="H55" i="10"/>
  <c r="H63" i="10"/>
  <c r="H65" i="10"/>
  <c r="D49" i="4"/>
  <c r="J52" i="5"/>
  <c r="J54" i="5"/>
  <c r="D56" i="5"/>
  <c r="D57" i="5"/>
  <c r="L34" i="10"/>
  <c r="L35" i="10"/>
  <c r="L37" i="10"/>
  <c r="N44" i="9"/>
  <c r="N45" i="9"/>
  <c r="N47" i="9"/>
  <c r="N57" i="11"/>
  <c r="N58" i="11"/>
  <c r="N30" i="11"/>
  <c r="N32" i="11"/>
  <c r="N62" i="9"/>
  <c r="N63" i="9"/>
  <c r="J65" i="9"/>
  <c r="J73" i="9"/>
  <c r="J75" i="9"/>
  <c r="J50" i="9"/>
  <c r="N34" i="8"/>
  <c r="N36" i="8"/>
  <c r="G52" i="6"/>
  <c r="G54" i="6"/>
  <c r="G56" i="6"/>
  <c r="G58" i="6"/>
  <c r="G61" i="6"/>
  <c r="G64" i="6"/>
  <c r="D65" i="6"/>
  <c r="L33" i="11"/>
  <c r="L34" i="11"/>
  <c r="L36" i="11"/>
  <c r="L37" i="8"/>
  <c r="L38" i="8"/>
  <c r="L40" i="8"/>
  <c r="L44" i="9"/>
  <c r="L45" i="9"/>
  <c r="L47" i="9"/>
  <c r="N31" i="10"/>
  <c r="N33" i="10"/>
  <c r="N34" i="10"/>
  <c r="N35" i="10"/>
  <c r="N37" i="10"/>
  <c r="N52" i="10"/>
  <c r="N53" i="10"/>
  <c r="L39" i="11"/>
  <c r="L54" i="11"/>
  <c r="L62" i="11"/>
  <c r="L64" i="11"/>
  <c r="L50" i="9"/>
  <c r="L65" i="9"/>
  <c r="L73" i="9"/>
  <c r="L75" i="9"/>
  <c r="N65" i="9"/>
  <c r="N73" i="9"/>
  <c r="N75" i="9"/>
  <c r="D78" i="9"/>
  <c r="N50" i="9"/>
  <c r="D52" i="9"/>
  <c r="L55" i="10"/>
  <c r="L63" i="10"/>
  <c r="L65" i="10"/>
  <c r="L40" i="10"/>
  <c r="L58" i="8"/>
  <c r="L66" i="8"/>
  <c r="L68" i="8"/>
  <c r="L43" i="8"/>
  <c r="N37" i="8"/>
  <c r="N38" i="8"/>
  <c r="N33" i="11"/>
  <c r="N34" i="11"/>
  <c r="N55" i="10"/>
  <c r="N63" i="10"/>
  <c r="N65" i="10"/>
  <c r="D67" i="10"/>
  <c r="N40" i="10"/>
  <c r="D43" i="10"/>
  <c r="D53" i="9"/>
  <c r="D77" i="9"/>
  <c r="N37" i="11"/>
  <c r="N60" i="11"/>
  <c r="N36" i="11"/>
  <c r="N41" i="8"/>
  <c r="N64" i="8"/>
  <c r="N40" i="8"/>
  <c r="D68" i="10"/>
  <c r="D42" i="10"/>
  <c r="N58" i="8"/>
  <c r="N66" i="8"/>
  <c r="N68" i="8"/>
  <c r="N43" i="8"/>
  <c r="N54" i="11"/>
  <c r="N62" i="11"/>
  <c r="N64" i="11"/>
  <c r="N39" i="11"/>
  <c r="D66" i="11"/>
  <c r="D67" i="11"/>
  <c r="D71" i="8"/>
  <c r="D70" i="8"/>
  <c r="D41" i="11"/>
  <c r="D42" i="11"/>
  <c r="D46" i="8"/>
  <c r="D45" i="8"/>
</calcChain>
</file>

<file path=xl/sharedStrings.xml><?xml version="1.0" encoding="utf-8"?>
<sst xmlns="http://schemas.openxmlformats.org/spreadsheetml/2006/main" count="446" uniqueCount="250">
  <si>
    <t>Assumptions</t>
  </si>
  <si>
    <t>Values</t>
  </si>
  <si>
    <t>Sales revenue</t>
  </si>
  <si>
    <t>Less cash operating expenses</t>
  </si>
  <si>
    <t>Less Indian taxes at 50%</t>
  </si>
  <si>
    <t>Net income</t>
  </si>
  <si>
    <t>Add back depreciation</t>
  </si>
  <si>
    <t>Annual cash flow</t>
  </si>
  <si>
    <t>Indian corporate tax rate</t>
  </si>
  <si>
    <t>Gross income</t>
  </si>
  <si>
    <t>Less depreciation expenses</t>
  </si>
  <si>
    <t>Earnings before interest and taxes</t>
  </si>
  <si>
    <t>Initial investment in India (Rs)</t>
  </si>
  <si>
    <t>(December 31st)</t>
  </si>
  <si>
    <t>Pro forma income and cash flow</t>
  </si>
  <si>
    <t>Initial investment</t>
  </si>
  <si>
    <t>Cash flows for discounting</t>
  </si>
  <si>
    <t>Sale price in year 5 (Rs)</t>
  </si>
  <si>
    <t>US corporate tax rate</t>
  </si>
  <si>
    <t>Dividend distribution per year</t>
  </si>
  <si>
    <t>India risk premium to WACC</t>
  </si>
  <si>
    <t>Cash inflows &amp; outflows to US</t>
  </si>
  <si>
    <t>Net cash flows to parent after-tax (Rs)</t>
  </si>
  <si>
    <t>Expected exchange rate (Rs/$)</t>
  </si>
  <si>
    <t>Net  cash flows to parent after-tax (US$)</t>
  </si>
  <si>
    <t>NPV of India investment (project view)</t>
  </si>
  <si>
    <t>IRR of Indian investment (project view)</t>
  </si>
  <si>
    <t>NPV of cash flows (parent viewpoint)</t>
  </si>
  <si>
    <t>IRR of cash flows (parent viewpoint)</t>
  </si>
  <si>
    <t xml:space="preserve">     Present value factor</t>
  </si>
  <si>
    <t xml:space="preserve">     Present value of cash flow</t>
  </si>
  <si>
    <t>Dollar cash outflows</t>
  </si>
  <si>
    <t>Current spot rate (ringgit/$)</t>
  </si>
  <si>
    <t>Current spot rate (pesos/$)</t>
  </si>
  <si>
    <t>Malaysian ringgit expectation (% change)</t>
  </si>
  <si>
    <t>Phillippine peso expectation (% change)</t>
  </si>
  <si>
    <t>Expected exchange rate (ringgit/$)</t>
  </si>
  <si>
    <t>Net present value (NPV)</t>
  </si>
  <si>
    <t>Present value of cash flow</t>
  </si>
  <si>
    <t>Ringgit cash flows in dollars</t>
  </si>
  <si>
    <t>Net peso cashflows</t>
  </si>
  <si>
    <t>Expected exchange rate (pesos/$)</t>
  </si>
  <si>
    <t>Present value factor</t>
  </si>
  <si>
    <t>Net peso cashflows in dollars</t>
  </si>
  <si>
    <t>Net dollar cashflows, total</t>
  </si>
  <si>
    <t>Terminal value, sales</t>
  </si>
  <si>
    <t>Cash dividends to be received (euros)</t>
  </si>
  <si>
    <t>Current spot exchange rate ($/euro)</t>
  </si>
  <si>
    <t>Original investment (Czech korunas, K)</t>
  </si>
  <si>
    <t>Unit sales price</t>
  </si>
  <si>
    <t>Fixed cash operating expenses</t>
  </si>
  <si>
    <t>Depreciation</t>
  </si>
  <si>
    <t>Revenues</t>
  </si>
  <si>
    <t>Less costs of manufacturing</t>
  </si>
  <si>
    <t>Gross profit</t>
  </si>
  <si>
    <t>Less fixed cash operating expenses</t>
  </si>
  <si>
    <t>Less depreciation</t>
  </si>
  <si>
    <t>Earnings before taxes</t>
  </si>
  <si>
    <t>Less Czech corporate income taxes</t>
  </si>
  <si>
    <t>Project Viewpoint (in US$)</t>
  </si>
  <si>
    <t>Sale value</t>
  </si>
  <si>
    <t>Less additional working capital investment</t>
  </si>
  <si>
    <t>Spot exchange rate (K/$)</t>
  </si>
  <si>
    <t>Investment in working capital (K)</t>
  </si>
  <si>
    <t>Free cash flow for discounting</t>
  </si>
  <si>
    <t>Present value of cash flows</t>
  </si>
  <si>
    <t>Cumulative NPV</t>
  </si>
  <si>
    <t>Parent Viewpoint (US$)</t>
  </si>
  <si>
    <t>Dividends remitted to US parent</t>
  </si>
  <si>
    <t>Add back Czech taxes deemed paid</t>
  </si>
  <si>
    <t>Grossed up dividend</t>
  </si>
  <si>
    <t>Less credit for Czech taxes paid</t>
  </si>
  <si>
    <t>Additional US taxes due on foreign income</t>
  </si>
  <si>
    <t>Cash dividend less added US taxes</t>
  </si>
  <si>
    <t>Plus sale value at end of 3 years</t>
  </si>
  <si>
    <t>Parent cash flows (US$)</t>
  </si>
  <si>
    <t>Initial investment &amp; working capital</t>
  </si>
  <si>
    <t>Present value of dividends in US dollars</t>
  </si>
  <si>
    <t>Value</t>
  </si>
  <si>
    <t>Sales price increase, per year</t>
  </si>
  <si>
    <t>Sales volume increase, per year</t>
  </si>
  <si>
    <t>Production cost per unit increase, per year</t>
  </si>
  <si>
    <t>Capital Budgeting Analysis</t>
  </si>
  <si>
    <t>Sales price, US$</t>
  </si>
  <si>
    <t>Sales volume</t>
  </si>
  <si>
    <t xml:space="preserve">     Revenue</t>
  </si>
  <si>
    <t>Costs per package</t>
  </si>
  <si>
    <t>Total costs</t>
  </si>
  <si>
    <t xml:space="preserve">     Gross profit</t>
  </si>
  <si>
    <t xml:space="preserve">     Operating profit before tax</t>
  </si>
  <si>
    <t>Less U.S. corporate income taxes</t>
  </si>
  <si>
    <t>Exchange rate (Ps/$)</t>
  </si>
  <si>
    <t>Expected dividend growth rate per year</t>
  </si>
  <si>
    <t>Expected free cash flow in 2003</t>
  </si>
  <si>
    <t>Expected growth rate in free cash flow</t>
  </si>
  <si>
    <t>Assumed sale multiple of FCF in year 3</t>
  </si>
  <si>
    <t>Spot exchange rate, Lempiras/$ (2002)</t>
  </si>
  <si>
    <t>US dollar inflation rate</t>
  </si>
  <si>
    <t>Honduran lempira inflation rate</t>
  </si>
  <si>
    <t>Expected exchange rate (Lp/$)</t>
  </si>
  <si>
    <t>Expected sale value in year 3</t>
  </si>
  <si>
    <t xml:space="preserve">Present value factor </t>
  </si>
  <si>
    <t>Present value of expected FCF in US$</t>
  </si>
  <si>
    <t>Cumulative present value in US$</t>
  </si>
  <si>
    <t>a) PV of dividend stream if euro appreciates 4%</t>
  </si>
  <si>
    <t>b) PV of dividend stream if euro depreciates 3%</t>
  </si>
  <si>
    <t>Total expected free cash flow (Lp)</t>
  </si>
  <si>
    <t>Net ringgit cash flows</t>
  </si>
  <si>
    <t>Net total cash flows (US$)</t>
  </si>
  <si>
    <t>Dividends distributed ($)</t>
  </si>
  <si>
    <t>Dividends remitted to parent (pesos)</t>
  </si>
  <si>
    <t>Additional taxes due in Mexico</t>
  </si>
  <si>
    <t>Dividend received, after-tax (pesos)</t>
  </si>
  <si>
    <t>General and administrative expenses per year</t>
  </si>
  <si>
    <t>Depreciation expenses per year</t>
  </si>
  <si>
    <t>Terminal value discount rate</t>
  </si>
  <si>
    <t>Terminal value, pesos</t>
  </si>
  <si>
    <t>Total cash flows for discounting (pesos)</t>
  </si>
  <si>
    <t>Present value of total cash flows (pesos)</t>
  </si>
  <si>
    <t>Cumulative present value (pesos)</t>
  </si>
  <si>
    <t xml:space="preserve">      in US dollars</t>
  </si>
  <si>
    <t xml:space="preserve">Unit demand </t>
  </si>
  <si>
    <t>Tentative US tax liability</t>
  </si>
  <si>
    <t>Terminal value, US$ (discounted @ 20%)</t>
  </si>
  <si>
    <t>Present value factor (@ 16%)</t>
  </si>
  <si>
    <t>Current and expected spot rate ($/euro) : spot x ( 1 + .04)</t>
  </si>
  <si>
    <t>Dividend stream expected from investment, in euros</t>
  </si>
  <si>
    <t>Dividends, in US dollars</t>
  </si>
  <si>
    <t>Present value of dividends, in US dollars</t>
  </si>
  <si>
    <t>Current and expected spot rate ($/euro) : spot x ( 1 - .03)</t>
  </si>
  <si>
    <t xml:space="preserve">   (PPP: spot * (1+inf in Lp) / (1 + inf in $)</t>
  </si>
  <si>
    <t>Sales value (Rs)</t>
  </si>
  <si>
    <t>Dividends received in the US (Rs)</t>
  </si>
  <si>
    <t>Initial investment (Rs)</t>
  </si>
  <si>
    <t xml:space="preserve">   (spot / (1+.02))</t>
  </si>
  <si>
    <t xml:space="preserve">   (spot / ( 1 - .05))</t>
  </si>
  <si>
    <t>Less general &amp; administration expenses</t>
  </si>
  <si>
    <t xml:space="preserve">    (80% of net income)</t>
  </si>
  <si>
    <t>Year</t>
  </si>
  <si>
    <t>Annual units sold (sets)</t>
  </si>
  <si>
    <t>Less cost of US components @ $10/set</t>
  </si>
  <si>
    <t>Pre-tax profit</t>
  </si>
  <si>
    <t>Annual project cash flow</t>
  </si>
  <si>
    <t>Less 40% Argentine taxes</t>
  </si>
  <si>
    <t>Light bulb export volume to Argentina, per year</t>
  </si>
  <si>
    <t>Growth</t>
  </si>
  <si>
    <t>Sales price per set in Argentina</t>
  </si>
  <si>
    <t>Less direct manufacturing and shipping costs</t>
  </si>
  <si>
    <t>Material costs per set in Argentina</t>
  </si>
  <si>
    <t>Material and shipping costs of imports per set</t>
  </si>
  <si>
    <t>Project Year</t>
  </si>
  <si>
    <t>Depreciable investment (buildings &amp; equipment)</t>
  </si>
  <si>
    <t>Sales price in Argentina per set</t>
  </si>
  <si>
    <t>Initial investment, total</t>
  </si>
  <si>
    <t xml:space="preserve">     Free cash flow for discounting</t>
  </si>
  <si>
    <t>Internal rate of return (IRR)</t>
  </si>
  <si>
    <t>Return of net working capital</t>
  </si>
  <si>
    <t>Initial investment in net working capital</t>
  </si>
  <si>
    <t>Discount rate in Argentina</t>
  </si>
  <si>
    <t>Less US taxes on component profits @ 40%</t>
  </si>
  <si>
    <t>Sales revenue on exports to Argentina</t>
  </si>
  <si>
    <t>Less direct and indirect costs on exported sets</t>
  </si>
  <si>
    <t>Direct &amp; indirect cost per set</t>
  </si>
  <si>
    <t>Less US taxes on export losses</t>
  </si>
  <si>
    <t>Total parent cash flow, after-tax (a+b+c+d)</t>
  </si>
  <si>
    <t xml:space="preserve">     Free cash flow to parent for discounting</t>
  </si>
  <si>
    <t>Although the investment has a positive NPV on the project level, the prospective investment from the parent's viewpoint is negative.</t>
  </si>
  <si>
    <t>The project as described should be rejected.</t>
  </si>
  <si>
    <t>The capital budgeting analysis needs to be performed on both the Project Level (Project Viewpoint) and the Parent Level (Parent Viewpoint).</t>
  </si>
  <si>
    <t>Project Cash Flows in Argentina: Project Viewpoint</t>
  </si>
  <si>
    <t>The Parent Viewpoint needs to consider all incremental cash flow impacts including loss on export sales to Argentina (current practice).</t>
  </si>
  <si>
    <t>c) Net cash flow reduction after-tax</t>
  </si>
  <si>
    <t>a) Net profit on component sales after-tax</t>
  </si>
  <si>
    <t>d) Recapture of NWC in Argentina  (no tax)</t>
  </si>
  <si>
    <t xml:space="preserve">Net present value (NPV) </t>
  </si>
  <si>
    <t>Sales multiple in year 5</t>
  </si>
  <si>
    <t>Sales value in year 5 (multiple of earnings)</t>
  </si>
  <si>
    <t>The project is acceptable on both levels. The higher sale value results in a significant increase in the project net cash flows to the US parent.</t>
  </si>
  <si>
    <t>d) Cash flow from sale of Argentine subsidiary  (not taxed)</t>
  </si>
  <si>
    <t>Spot rate, 2003 (Pesos/US$)</t>
  </si>
  <si>
    <t>US inflation rate, per annum</t>
  </si>
  <si>
    <t>Argentine inflation rate, per annum</t>
  </si>
  <si>
    <t>PPP Expected Exchange Rate (Pesos/US$)</t>
  </si>
  <si>
    <t>Sales revenue (Argentine pesos)</t>
  </si>
  <si>
    <t>Sales price in Argentina per set (in US$)</t>
  </si>
  <si>
    <t>Sales price in Argentine per set (in pesos)</t>
  </si>
  <si>
    <t>Project Cash Flows in Argentina: Project Viewpoint (Argentine pesos)</t>
  </si>
  <si>
    <t>Discount rate in United States</t>
  </si>
  <si>
    <t xml:space="preserve">     Free cash flow for discounting (pesos)</t>
  </si>
  <si>
    <t>The project is acceptable on both levels, despite the deteriorating peso scenario and the higher discount rates.</t>
  </si>
  <si>
    <t>in both countries are zero. The results should be identical to those in the previous problem.</t>
  </si>
  <si>
    <t xml:space="preserve">Note: One way of checking the accuracy of your spreadsheet solution is to assume that the initial spot rate is Ps1.00/$, and the inflation rates </t>
  </si>
  <si>
    <t>a.  What is the present value of the expected euro dividend stream if the euro is expected to appreciate 4.00% per annum against the dollar?</t>
  </si>
  <si>
    <t>b.  What is the present value of the expected dividend stream if the euro were to depreciate 3.00% per annum against the dollar?</t>
  </si>
  <si>
    <t>What is the net present value and internal rate of return on this investment?</t>
  </si>
  <si>
    <t>Year 0</t>
  </si>
  <si>
    <t>Year 1</t>
  </si>
  <si>
    <t>Year 2</t>
  </si>
  <si>
    <t>Year 3</t>
  </si>
  <si>
    <t>Initial sales volume, Year 1, units</t>
  </si>
  <si>
    <t>Sales price per unit, Year 1 (US$)</t>
  </si>
  <si>
    <t>Production costs per unit, Year 1</t>
  </si>
  <si>
    <t xml:space="preserve">    (dividend in Year 3/.20)</t>
  </si>
  <si>
    <t xml:space="preserve">b.  What is Carambola worth if the Honduran lempira were to change in value over time according to purchasing power parity? </t>
  </si>
  <si>
    <t>a.  What is Carambola worth if the Honduran lempira were to remain fixed over the three year investment period?</t>
  </si>
  <si>
    <t>Slinger Wayne required return (annual rate)</t>
  </si>
  <si>
    <t>a) Carambola's value if exchange rate fixed</t>
  </si>
  <si>
    <t>Carambola's expected free cash flow (Lp)</t>
  </si>
  <si>
    <t>Carambola's expected FCF in US$</t>
  </si>
  <si>
    <t>b) Carambola's value assuming PPP</t>
  </si>
  <si>
    <t xml:space="preserve">     The initial investment will be made on December 31, 2011, and cash flows will occur on December 31st of each succeeding year. Annual cash dividends to Philadelphia Composite from India will equal 75% of accounting income.</t>
  </si>
  <si>
    <t>Natural Mosaic Company (U.S.) is considering investing Rs50,000,000 in  India to create a wholly owned tile manufacturing plant to export to the European market. After five years the subsidiary would be sold to Indian investors for Rs100,000,000. A pro forma income statement for the Indian operation predicts the generation of Rs7,000,000 of annual cash flow, is listed below.</t>
  </si>
  <si>
    <t xml:space="preserve">     The U.S. corporate tax rate is 40% and the Indian corporate tax rate is 50%. Because the Indian tax rate is greater than the U.S. tax rate, annual dividends paid to Natural Mosaic will not be subject to additional taxes in the United States. There are no capital gains taxes on the final sale. Natural Mosaic uses a weighted average cost of capital of 14% on domestic investments, but will add 6 percentage points for the Indian investment because of perceived greater risk. Natural Mosaic forecasts the rupee/dollar exchange rate for December 31st on the next six years are listed below.</t>
  </si>
  <si>
    <t>Natural Mosaic's WACC</t>
  </si>
  <si>
    <t>Grenouille's weighted average cost of capital</t>
  </si>
  <si>
    <t>The Malaysia ringgit currently trades at RM3.80/$ and the Philippine peso trades at Ps50.00/$. Doohicky expects the Malaysian ringgit to appreciate 2.0% per year against the dollar, and the Philippine peso to depreciate 5.0% per year against the dollar. If the weighted average cost of capital for Doohicky Devices is 14.0%, which project looks most promising?</t>
  </si>
  <si>
    <t>WACC for Doohicky Devices</t>
  </si>
  <si>
    <t>Doohicky in Penang (after-tax)</t>
  </si>
  <si>
    <t>Doohicky in Manila (after-tax)</t>
  </si>
  <si>
    <t>Neither project looks very promising.  Doohicky Penang does, however, possess a positive NPV.</t>
  </si>
  <si>
    <t>Privately owned Wenceslas Refining Company is considering investing in the Czech Republic so as to have a refinery source closer to its European customers. The original investment in Czech korunas would amount to K250 million, or $5,000,000 at the current spot rate of K32.50/$, all in fixed assets, which will be depreciated over ten years by the straight-line method. An additional K100,000,000 will be needed for working capital.</t>
  </si>
  <si>
    <t xml:space="preserve">     For capital budgeting purposes Wenceslas assumes sale as a going concern at the end of the third year at a price, after all taxes, equal to the net book value of fixed assets alone (not including working capital). All free cash flow will be repatriated to the United States as soon as possible. In evaluating the venture, the U.S. dollar forecasts are shown in the table below.</t>
  </si>
  <si>
    <t xml:space="preserve">     Variable manufacturing costs are expected to be 50% of sales. No additional funds need be invested in the U.S. subsidiary during the period under consideration. The Czech Republic imposes no restrictions on repatriation of any funds of any sort. The Czech corporate tax rate is 25% and the United States rate is 40%. Both countries allow a tax credit for taxes paid in other countries. Wenceslas uses 18% as its weighted average cost of capital, and its objective is to maximize present value. Is the investment attractive to Wenceslas Refining?</t>
  </si>
  <si>
    <t>Finisterra, S.A., located in the state of Baja California, Mexico, manufactures frozen Mexican food which enjoys a large following in the U.S. states of California and Arizona to the north. In order to be closer to its U.S. market, Finisterra is considering moving some of its manufacturing operations to southern California. Operations in California would begin in Year 1 and have the following attributes.</t>
  </si>
  <si>
    <t xml:space="preserve">     The operations in California will pay 80% of its accounting profit to Finisterra as an annual cash dividend. Mexican taxes are calculated on grossed up dividends from foreign countries, with a credit for host country taxes already paid. What is the maximum U.S. dollar price Finisterra should offer in  Year 1 for the investment?</t>
  </si>
  <si>
    <t>Finisterra's WACC (pesos)</t>
  </si>
  <si>
    <t>Hermosa Beach Components, Inc., of California exports 24,000 sets of low-density light bulbs per year to Argentina  under an import license that expires in five years. In Argentina the bulbs are sold for the Argentine peso equivalent of $60 per set. Direct manufacturing costs in the United States and shipping together amount to $40 per set. The market for this type of bulb in Argentina is stable, neither growing nor shrinking, and Hermosa holds the major portion of the market.</t>
  </si>
  <si>
    <t xml:space="preserve">     The Argentine government has invited Hermosa to open a manufacturing plant so imported bulbs can be replaced by local production. If Hermosa makes the investment, it will operate the plant for five years and then sell the building and equipment to Argentine investors at net book value at the time of sale plus the value of any net working capital. (Net working capital is the amount of current assets less any portion financed by local debt.) Hermosa will be allowed to repatriate all net income and depreciation funds to the United States each year. Hermosa traditionally evaluates all foreign investments in U.S. dollar terms.</t>
  </si>
  <si>
    <t xml:space="preserve">     Evaluate the proposed investment in Argentina by Hermosa Components (US). Hermosa’s management wishes the baseline analysis to be performed in U.S. dollars (and implicitly also assumes the exchange rate remains fixed throughout the life of the project). Create a project viewpoint capital budget and a parent viewpoint capital budget. What do you conclude from your analysis?</t>
  </si>
  <si>
    <t>Cash Flows to Hermosa in US: Parent Viewpoint</t>
  </si>
  <si>
    <t>Profit on Hermosa's component sales</t>
  </si>
  <si>
    <t>b) Cash flow from Argentina to Hermosa (US)</t>
  </si>
  <si>
    <t>Cash flow loss on Hermosa's loss of exports</t>
  </si>
  <si>
    <t>As a result of their analysis in the previous question, Hermosa wishes to explore the implications of being able to grow sales volume by 4% per year. Argentine inflation is expected to average 5% per year, so sales price and material cost increases of 7% and 6% per year, respectively, are thought reasonable. Although material costs in Argentina are expected to rise, US-based costs are not expected to change over the five year period. Evaluate this scenario for both the project and parent viewpoints. Is the project under this revenue growth scenario acceptable?</t>
  </si>
  <si>
    <t>In addition to the assumptions employed in problem 8, Hermosa now wishes to evaluate the prospect of being able to sell the Argentine subsidiary at the end of year 5 at a multiple of the business’s earnings in that year. Hermosa believes that a multiple of 6 is a conservative estimate of the market value of the firm at that time. Evaluate the project and parent viewpoint capital budgets.</t>
  </si>
  <si>
    <t>Grenouille Properties (U.S.) expects to receive cash dividends from a French joint venture over the coming three years. The first dividend , to be paid December 31, 2011, is expected to be €720,000. The dividend is then expected to grow 10.0% per year over the following two years. The current exchange rate (December 30, 2010) is $1.3603/€. Grenouille’s weighted average cost of capital is 12%.</t>
  </si>
  <si>
    <t>Slinger Wayne, a U.S.-based private equity firm, is trying to determine what it should pay for a tool manufacturing firm in Honduras named Carambola. Slinger Wayne estimates that Carambola will generate a free cash flow of 13 million Honduran lempiras (Lp) next year (2012), and that this free cash flow will continue to grow at a constant rate of 8.0% per annum indefinitely</t>
  </si>
  <si>
    <t xml:space="preserve">     A private equity firm like Slinger Wayne, however, is not interested in owning a company for long, and plans to sell Carambola at the end of three years for approximately 10 times Carambola’s free cash flow in that year. The current spot exchange rate is Lp14.80/$, but the Honduran inflation rate is expected to remain at a relatively high rate of 16.0% per annum compared to the U.S. dollar inflation rate of only 2.0% per annum. Slinger Wayne expects to earn at least a 20% annual rate of return on international investments like Carambola.</t>
  </si>
  <si>
    <t>Melinda Deane, a new analysts at Hermosa and a recent MBA graduate, believes that it is a fundamental error to evaluate the Argentine project’s prospective earnings and cash flows in dollars, rather than first estimating their Argentine peso (Ps) value and then converting cash flow returns to the U.S. in dollars. She believes the correct method is to use the end-of-year spot rate in 2012 of Ps3.50/$ and assume it will change in relation to purchasing power. (She is assuming U.S. inflation to be 1% per annum, Argentine inflation to be 5% per annum). She also believes that Hermosa should use a risk-adjusted discount rate in Argentina which reflects Argentine capital costs (20% is her estimate) and a risk-adjusted discount rate for the parent viewpoint capital budget (18%) on the assumption that international projects in a risky currency environment should require a higher expected return than other lower risk projects. How do these assumptions and changes alter Hermosa’s perspective on the proposed investment?</t>
  </si>
  <si>
    <t>Doohickey Devices, Inc., manufactures design components for personal computers. Until the present, manufacturing has been subcontracted to other companies, but for reasons of quality control Doohicky has decided to manufacture itself in Asia. Analysis has narrowed the choice to two possibilities, Penang, Malaysia, and Manila, the Philippines. At the moment only the following summary of expected, after tax, cash flows is available. Although most operating outflows would be in Malaysian ringgit or Philippine pesos, some additional U.S. dollar cash outflows would be necessary, as shown in the table below.</t>
  </si>
  <si>
    <t>Problem 18.1  Carambola de Honduras</t>
  </si>
  <si>
    <t>Problem 18.2  Finisterra, S.A.</t>
  </si>
  <si>
    <t>Problem 18.3  Grenouille Properties</t>
  </si>
  <si>
    <t>Problem 18.4  Natural Mosaic</t>
  </si>
  <si>
    <t>Problem 18.5  Doohicky Devices</t>
  </si>
  <si>
    <t>Problem 18.6  Wenceslas Refining Company</t>
  </si>
  <si>
    <t>Problem 18.7  Hermosa Components: Baseline Analysis</t>
  </si>
  <si>
    <t>Problem 18.8  Hermosa Components: Revenue Growth Scenario</t>
  </si>
  <si>
    <t>Problem 18.9  Hermosa Components: Revenue Growth and Sales Price Scenario</t>
  </si>
  <si>
    <t>Problem 18.10  Hermosa Components: Revenue Growth, Sales Price and Currency Risk Scenario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</si>
</sst>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000_);_(* \(#,##0.0000\);_(* &quot;-&quot;??_);_(@_)"/>
    <numFmt numFmtId="166" formatCode="0.000%"/>
    <numFmt numFmtId="167" formatCode="_(* #,##0.0_);_(* \(#,##0.0\);_(* &quot;-&quot;??_);_(@_)"/>
    <numFmt numFmtId="168" formatCode="0.0%"/>
    <numFmt numFmtId="169" formatCode="_(&quot;$&quot;* #,##0_);_(&quot;$&quot;* \(#,##0\);_(&quot;$&quot;* &quot;-&quot;??_);_(@_)"/>
    <numFmt numFmtId="170" formatCode="[$€-2]\ #,##0"/>
    <numFmt numFmtId="171" formatCode="_(&quot;$&quot;* #,##0.0000_);_(&quot;$&quot;* \(#,##0.0000\);_(&quot;$&quot;* &quot;-&quot;??_);_(@_)"/>
  </numFmts>
  <fonts count="9" x14ac:knownFonts="1">
    <font>
      <sz val="10"/>
      <name val="Times New Roman"/>
    </font>
    <font>
      <sz val="10"/>
      <name val="Times New Roman"/>
      <family val="1"/>
    </font>
    <font>
      <b/>
      <sz val="10"/>
      <name val="Times New Roman"/>
      <family val="1"/>
    </font>
    <font>
      <b/>
      <sz val="10"/>
      <color indexed="10"/>
      <name val="Times New Roman"/>
      <family val="1"/>
    </font>
    <font>
      <sz val="10"/>
      <name val="Times New Roman"/>
      <family val="1"/>
    </font>
    <font>
      <b/>
      <sz val="10"/>
      <color indexed="12"/>
      <name val="Times New Roman"/>
      <family val="1"/>
    </font>
    <font>
      <sz val="10"/>
      <color indexed="12"/>
      <name val="Times New Roman"/>
      <family val="1"/>
    </font>
    <font>
      <b/>
      <sz val="9"/>
      <color indexed="12"/>
      <name val="Times New Roman"/>
      <family val="1"/>
    </font>
    <font>
      <b/>
      <sz val="12"/>
      <color indexed="9"/>
      <name val="Times New Roman"/>
      <family val="1"/>
    </font>
  </fonts>
  <fills count="5">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2"/>
        <bgColor indexed="64"/>
      </patternFill>
    </fill>
  </fills>
  <borders count="17">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0" borderId="1" xfId="0" applyBorder="1"/>
    <xf numFmtId="0" fontId="2" fillId="0" borderId="0" xfId="0" applyFont="1" applyBorder="1"/>
    <xf numFmtId="0" fontId="0" fillId="0" borderId="2" xfId="0" applyBorder="1"/>
    <xf numFmtId="0" fontId="4" fillId="0" borderId="0" xfId="0" applyFont="1"/>
    <xf numFmtId="164" fontId="4" fillId="0" borderId="0" xfId="1" applyNumberFormat="1" applyFont="1"/>
    <xf numFmtId="0" fontId="4" fillId="0" borderId="1" xfId="0" applyFont="1" applyBorder="1"/>
    <xf numFmtId="0" fontId="0" fillId="0" borderId="2" xfId="0" applyBorder="1" applyAlignment="1"/>
    <xf numFmtId="0" fontId="0" fillId="2" borderId="1" xfId="0" applyFill="1" applyBorder="1"/>
    <xf numFmtId="0" fontId="0" fillId="2" borderId="0" xfId="0" applyFill="1" applyBorder="1"/>
    <xf numFmtId="0" fontId="0" fillId="2" borderId="2" xfId="0" applyFill="1" applyBorder="1"/>
    <xf numFmtId="0" fontId="2" fillId="2" borderId="3" xfId="0" applyFont="1" applyFill="1" applyBorder="1"/>
    <xf numFmtId="0" fontId="2" fillId="2" borderId="0" xfId="0" applyFont="1" applyFill="1" applyBorder="1"/>
    <xf numFmtId="0" fontId="2" fillId="2" borderId="3" xfId="0" applyFont="1" applyFill="1" applyBorder="1" applyAlignment="1">
      <alignment horizontal="right"/>
    </xf>
    <xf numFmtId="0" fontId="4" fillId="2" borderId="0" xfId="0" applyFont="1" applyFill="1" applyBorder="1"/>
    <xf numFmtId="170" fontId="5" fillId="2" borderId="0" xfId="1" applyNumberFormat="1" applyFont="1" applyFill="1" applyBorder="1" applyAlignment="1">
      <alignment horizontal="right"/>
    </xf>
    <xf numFmtId="168" fontId="5" fillId="2" borderId="0" xfId="3" applyNumberFormat="1" applyFont="1" applyFill="1" applyBorder="1" applyAlignment="1">
      <alignment horizontal="right"/>
    </xf>
    <xf numFmtId="171" fontId="5" fillId="2" borderId="0" xfId="2" applyNumberFormat="1" applyFont="1" applyFill="1" applyBorder="1"/>
    <xf numFmtId="168" fontId="5" fillId="2" borderId="0" xfId="3" applyNumberFormat="1" applyFont="1" applyFill="1" applyBorder="1"/>
    <xf numFmtId="0" fontId="2" fillId="2" borderId="3" xfId="1" quotePrefix="1" applyNumberFormat="1" applyFont="1" applyFill="1" applyBorder="1"/>
    <xf numFmtId="164" fontId="2" fillId="2" borderId="3" xfId="1" applyNumberFormat="1" applyFont="1" applyFill="1" applyBorder="1"/>
    <xf numFmtId="170" fontId="0" fillId="2" borderId="0" xfId="0" applyNumberFormat="1" applyFill="1" applyBorder="1"/>
    <xf numFmtId="165" fontId="5" fillId="2" borderId="0" xfId="1" applyNumberFormat="1" applyFont="1" applyFill="1" applyBorder="1"/>
    <xf numFmtId="169" fontId="0" fillId="2" borderId="0" xfId="2" applyNumberFormat="1" applyFont="1" applyFill="1" applyBorder="1"/>
    <xf numFmtId="165" fontId="0" fillId="2" borderId="0" xfId="1" applyNumberFormat="1"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164" fontId="5" fillId="2" borderId="0" xfId="1" applyNumberFormat="1" applyFont="1" applyFill="1" applyBorder="1" applyAlignment="1">
      <alignment horizontal="right"/>
    </xf>
    <xf numFmtId="10" fontId="5" fillId="2" borderId="0" xfId="3" applyNumberFormat="1" applyFont="1" applyFill="1" applyBorder="1"/>
    <xf numFmtId="164" fontId="5" fillId="2" borderId="0" xfId="1" applyNumberFormat="1" applyFont="1" applyFill="1" applyBorder="1"/>
    <xf numFmtId="43" fontId="5" fillId="2" borderId="0" xfId="1" applyFont="1" applyFill="1" applyBorder="1"/>
    <xf numFmtId="164" fontId="0" fillId="2" borderId="0" xfId="1" applyNumberFormat="1" applyFont="1" applyFill="1" applyBorder="1"/>
    <xf numFmtId="164" fontId="0" fillId="2" borderId="3" xfId="1" applyNumberFormat="1" applyFont="1" applyFill="1" applyBorder="1"/>
    <xf numFmtId="43" fontId="6" fillId="2" borderId="0" xfId="1" applyFont="1" applyFill="1" applyBorder="1"/>
    <xf numFmtId="169" fontId="0" fillId="2" borderId="0" xfId="0" applyNumberFormat="1" applyFill="1" applyBorder="1"/>
    <xf numFmtId="0" fontId="0" fillId="2" borderId="3" xfId="0" applyFill="1" applyBorder="1"/>
    <xf numFmtId="0" fontId="0" fillId="2" borderId="0" xfId="0" applyFill="1"/>
    <xf numFmtId="166" fontId="5" fillId="2" borderId="0" xfId="3" applyNumberFormat="1" applyFont="1" applyFill="1" applyBorder="1"/>
    <xf numFmtId="164" fontId="0" fillId="2" borderId="0" xfId="0" applyNumberFormat="1" applyFill="1" applyBorder="1"/>
    <xf numFmtId="9" fontId="7" fillId="2" borderId="0" xfId="3" applyFont="1" applyFill="1" applyBorder="1"/>
    <xf numFmtId="164" fontId="3" fillId="2" borderId="0" xfId="1" applyNumberFormat="1" applyFont="1" applyFill="1" applyBorder="1"/>
    <xf numFmtId="164" fontId="0" fillId="2" borderId="3" xfId="0" applyNumberFormat="1" applyFill="1" applyBorder="1"/>
    <xf numFmtId="165" fontId="0" fillId="2" borderId="3" xfId="1" applyNumberFormat="1" applyFont="1" applyFill="1" applyBorder="1"/>
    <xf numFmtId="43" fontId="5" fillId="2" borderId="0" xfId="1" applyFont="1" applyFill="1" applyBorder="1" applyAlignment="1">
      <alignment horizontal="right"/>
    </xf>
    <xf numFmtId="0" fontId="2" fillId="2" borderId="0" xfId="0" applyFont="1" applyFill="1" applyBorder="1" applyAlignment="1">
      <alignment horizontal="right"/>
    </xf>
    <xf numFmtId="169" fontId="3" fillId="2" borderId="0" xfId="2" applyNumberFormat="1" applyFont="1" applyFill="1" applyBorder="1"/>
    <xf numFmtId="169" fontId="4" fillId="2" borderId="0" xfId="2" applyNumberFormat="1" applyFont="1" applyFill="1" applyBorder="1"/>
    <xf numFmtId="169" fontId="5" fillId="2" borderId="0" xfId="2" applyNumberFormat="1" applyFont="1" applyFill="1" applyBorder="1"/>
    <xf numFmtId="44" fontId="5" fillId="2" borderId="0" xfId="2" applyFont="1" applyFill="1" applyBorder="1"/>
    <xf numFmtId="0" fontId="5" fillId="2" borderId="0" xfId="0" applyFont="1" applyFill="1" applyBorder="1"/>
    <xf numFmtId="167" fontId="7" fillId="2" borderId="0" xfId="1" applyNumberFormat="1" applyFont="1" applyFill="1" applyBorder="1"/>
    <xf numFmtId="44" fontId="0" fillId="2" borderId="0" xfId="0" applyNumberFormat="1" applyFill="1" applyBorder="1"/>
    <xf numFmtId="44" fontId="0" fillId="2" borderId="0" xfId="2" applyFont="1" applyFill="1" applyBorder="1"/>
    <xf numFmtId="169" fontId="2" fillId="2" borderId="0" xfId="2" applyNumberFormat="1" applyFont="1" applyFill="1" applyBorder="1"/>
    <xf numFmtId="0" fontId="4" fillId="2" borderId="1" xfId="0" applyFont="1" applyFill="1" applyBorder="1"/>
    <xf numFmtId="0" fontId="4" fillId="2" borderId="2" xfId="0" applyFont="1" applyFill="1" applyBorder="1"/>
    <xf numFmtId="0" fontId="4" fillId="2" borderId="0" xfId="0" applyFont="1" applyFill="1"/>
    <xf numFmtId="0" fontId="2" fillId="2" borderId="0" xfId="2" applyNumberFormat="1" applyFont="1" applyFill="1" applyBorder="1"/>
    <xf numFmtId="0" fontId="2" fillId="2" borderId="0" xfId="3" applyNumberFormat="1" applyFont="1" applyFill="1" applyBorder="1"/>
    <xf numFmtId="0" fontId="2" fillId="2" borderId="1" xfId="0" applyFont="1" applyFill="1" applyBorder="1"/>
    <xf numFmtId="0" fontId="2" fillId="2" borderId="2" xfId="0" applyFont="1" applyFill="1" applyBorder="1"/>
    <xf numFmtId="164" fontId="4" fillId="2" borderId="0" xfId="1" applyNumberFormat="1" applyFont="1" applyFill="1" applyBorder="1" applyProtection="1">
      <protection locked="0"/>
    </xf>
    <xf numFmtId="44" fontId="4" fillId="2" borderId="0" xfId="2" applyFont="1" applyFill="1" applyBorder="1"/>
    <xf numFmtId="164" fontId="4" fillId="2" borderId="0" xfId="1" applyNumberFormat="1" applyFont="1" applyFill="1" applyBorder="1"/>
    <xf numFmtId="169" fontId="4" fillId="2" borderId="0" xfId="2" applyNumberFormat="1" applyFont="1" applyFill="1" applyBorder="1" applyProtection="1">
      <protection locked="0"/>
    </xf>
    <xf numFmtId="164" fontId="4" fillId="2" borderId="3" xfId="1" applyNumberFormat="1" applyFont="1" applyFill="1" applyBorder="1" applyProtection="1">
      <protection locked="0"/>
    </xf>
    <xf numFmtId="9" fontId="5" fillId="2" borderId="0" xfId="3" applyFont="1" applyFill="1" applyBorder="1" applyAlignment="1" applyProtection="1">
      <alignment horizontal="center"/>
      <protection locked="0"/>
    </xf>
    <xf numFmtId="164" fontId="2" fillId="2" borderId="0" xfId="1" applyNumberFormat="1" applyFont="1" applyFill="1" applyBorder="1" applyAlignment="1">
      <alignment horizontal="center"/>
    </xf>
    <xf numFmtId="164" fontId="4" fillId="2" borderId="3" xfId="1" applyNumberFormat="1" applyFont="1" applyFill="1" applyBorder="1"/>
    <xf numFmtId="164" fontId="4" fillId="2" borderId="3" xfId="1" applyNumberFormat="1" applyFont="1" applyFill="1" applyBorder="1" applyAlignment="1">
      <alignment horizontal="center"/>
    </xf>
    <xf numFmtId="164" fontId="4" fillId="2" borderId="0" xfId="1" applyNumberFormat="1" applyFont="1" applyFill="1" applyBorder="1" applyAlignment="1">
      <alignment horizontal="center"/>
    </xf>
    <xf numFmtId="169" fontId="4" fillId="2" borderId="0" xfId="2" applyNumberFormat="1" applyFont="1" applyFill="1" applyBorder="1" applyAlignment="1">
      <alignment horizontal="center"/>
    </xf>
    <xf numFmtId="0" fontId="2" fillId="2" borderId="10" xfId="0" applyFont="1" applyFill="1" applyBorder="1"/>
    <xf numFmtId="0" fontId="4" fillId="2" borderId="11" xfId="0" applyFont="1" applyFill="1" applyBorder="1"/>
    <xf numFmtId="168" fontId="3" fillId="2" borderId="0" xfId="3" applyNumberFormat="1" applyFont="1" applyFill="1" applyBorder="1" applyAlignment="1">
      <alignment horizontal="right"/>
    </xf>
    <xf numFmtId="0" fontId="2" fillId="2" borderId="12" xfId="0" applyFont="1" applyFill="1" applyBorder="1"/>
    <xf numFmtId="0" fontId="4" fillId="2" borderId="3" xfId="0" applyFont="1" applyFill="1" applyBorder="1"/>
    <xf numFmtId="169" fontId="3" fillId="2" borderId="0" xfId="2" applyNumberFormat="1" applyFont="1" applyFill="1" applyBorder="1" applyAlignment="1">
      <alignment horizontal="center"/>
    </xf>
    <xf numFmtId="164" fontId="4" fillId="2" borderId="0" xfId="0" applyNumberFormat="1" applyFont="1" applyFill="1" applyBorder="1"/>
    <xf numFmtId="168" fontId="3" fillId="2" borderId="0" xfId="3" applyNumberFormat="1" applyFont="1" applyFill="1" applyBorder="1"/>
    <xf numFmtId="0" fontId="4" fillId="2" borderId="4" xfId="0" applyFont="1" applyFill="1" applyBorder="1"/>
    <xf numFmtId="0" fontId="4" fillId="2" borderId="5" xfId="0" applyFont="1" applyFill="1" applyBorder="1"/>
    <xf numFmtId="164" fontId="4" fillId="2" borderId="5" xfId="1" applyNumberFormat="1"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9" xfId="0" applyFont="1" applyFill="1" applyBorder="1"/>
    <xf numFmtId="169" fontId="2" fillId="2" borderId="0" xfId="2" applyNumberFormat="1" applyFont="1" applyFill="1" applyBorder="1" applyAlignment="1">
      <alignment horizontal="center"/>
    </xf>
    <xf numFmtId="43" fontId="3" fillId="2" borderId="0" xfId="1" applyFont="1" applyFill="1"/>
    <xf numFmtId="10" fontId="3" fillId="2" borderId="0" xfId="3" applyNumberFormat="1" applyFont="1" applyFill="1" applyBorder="1"/>
    <xf numFmtId="43" fontId="2" fillId="2" borderId="3" xfId="0" applyNumberFormat="1" applyFont="1" applyFill="1" applyBorder="1"/>
    <xf numFmtId="43" fontId="2" fillId="2" borderId="3" xfId="1" applyFont="1" applyFill="1" applyBorder="1"/>
    <xf numFmtId="43" fontId="4" fillId="2" borderId="0" xfId="1" applyFont="1" applyFill="1" applyBorder="1"/>
    <xf numFmtId="0" fontId="0" fillId="2" borderId="0" xfId="0" applyFill="1" applyAlignment="1">
      <alignment wrapText="1"/>
    </xf>
    <xf numFmtId="169" fontId="2" fillId="3" borderId="13" xfId="2" applyNumberFormat="1" applyFont="1" applyFill="1" applyBorder="1"/>
    <xf numFmtId="164" fontId="2" fillId="3" borderId="0" xfId="1" applyNumberFormat="1" applyFont="1" applyFill="1" applyBorder="1"/>
    <xf numFmtId="10" fontId="2" fillId="3" borderId="0" xfId="0" applyNumberFormat="1" applyFont="1" applyFill="1" applyBorder="1"/>
    <xf numFmtId="169" fontId="2" fillId="3" borderId="14" xfId="2" applyNumberFormat="1" applyFont="1" applyFill="1" applyBorder="1"/>
    <xf numFmtId="169" fontId="2" fillId="3" borderId="13" xfId="0" applyNumberFormat="1" applyFont="1" applyFill="1" applyBorder="1"/>
    <xf numFmtId="168" fontId="2" fillId="3" borderId="15" xfId="3" applyNumberFormat="1" applyFont="1" applyFill="1" applyBorder="1" applyAlignment="1">
      <alignment horizontal="right"/>
    </xf>
    <xf numFmtId="169" fontId="2" fillId="3" borderId="16" xfId="2" applyNumberFormat="1" applyFont="1" applyFill="1" applyBorder="1" applyAlignment="1">
      <alignment horizontal="center"/>
    </xf>
    <xf numFmtId="164" fontId="2" fillId="3" borderId="16" xfId="1" applyNumberFormat="1" applyFont="1" applyFill="1" applyBorder="1" applyAlignment="1">
      <alignment horizontal="center"/>
    </xf>
    <xf numFmtId="0" fontId="0" fillId="2" borderId="0" xfId="0" applyFill="1" applyAlignment="1">
      <alignment wrapText="1"/>
    </xf>
    <xf numFmtId="0" fontId="8" fillId="4" borderId="0" xfId="0" applyFont="1" applyFill="1" applyBorder="1" applyAlignment="1">
      <alignment horizontal="left" vertical="center"/>
    </xf>
    <xf numFmtId="0" fontId="0" fillId="0" borderId="0" xfId="0" applyAlignment="1"/>
    <xf numFmtId="0" fontId="1" fillId="2" borderId="0" xfId="0" applyNumberFormat="1" applyFont="1" applyFill="1" applyAlignment="1">
      <alignment wrapText="1"/>
    </xf>
    <xf numFmtId="0" fontId="1" fillId="2" borderId="0" xfId="0" applyNumberFormat="1" applyFont="1" applyFill="1" applyBorder="1" applyAlignment="1">
      <alignment horizontal="left" vertical="top" wrapText="1"/>
    </xf>
    <xf numFmtId="0" fontId="0" fillId="2" borderId="0" xfId="0" applyNumberFormat="1" applyFill="1" applyBorder="1" applyAlignment="1">
      <alignment horizontal="left" vertical="top" wrapText="1"/>
    </xf>
    <xf numFmtId="0" fontId="0" fillId="2" borderId="0" xfId="0" applyNumberFormat="1" applyFill="1" applyBorder="1" applyAlignment="1">
      <alignment wrapText="1"/>
    </xf>
    <xf numFmtId="0" fontId="0" fillId="0" borderId="0" xfId="0" applyAlignment="1">
      <alignment wrapText="1"/>
    </xf>
    <xf numFmtId="0" fontId="0" fillId="2" borderId="0" xfId="0" applyNumberFormat="1" applyFill="1" applyAlignment="1">
      <alignment wrapText="1"/>
    </xf>
    <xf numFmtId="0" fontId="0" fillId="2" borderId="0" xfId="0" applyFill="1" applyAlignment="1"/>
    <xf numFmtId="0" fontId="1" fillId="2" borderId="0" xfId="0" applyNumberFormat="1" applyFont="1" applyFill="1" applyBorder="1" applyAlignment="1">
      <alignment wrapText="1"/>
    </xf>
    <xf numFmtId="0" fontId="0" fillId="0" borderId="0" xfId="0" applyBorder="1" applyAlignment="1"/>
    <xf numFmtId="0" fontId="4" fillId="2" borderId="0" xfId="0" applyNumberFormat="1" applyFont="1" applyFill="1" applyBorder="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workbookViewId="0"/>
  </sheetViews>
  <sheetFormatPr defaultRowHeight="12.75" x14ac:dyDescent="0.2"/>
  <cols>
    <col min="1" max="1" width="2.83203125" customWidth="1"/>
    <col min="2" max="2" width="40.83203125" customWidth="1"/>
    <col min="3" max="3" width="6.83203125" customWidth="1"/>
    <col min="4" max="7" width="16.83203125" customWidth="1"/>
    <col min="8" max="8" width="2.83203125" customWidth="1"/>
  </cols>
  <sheetData>
    <row r="1" spans="1:8" x14ac:dyDescent="0.2">
      <c r="A1" s="28"/>
      <c r="B1" s="29"/>
      <c r="C1" s="29"/>
      <c r="D1" s="29"/>
      <c r="E1" s="29"/>
      <c r="F1" s="29"/>
      <c r="G1" s="29"/>
      <c r="H1" s="30"/>
    </row>
    <row r="2" spans="1:8" ht="15.75" x14ac:dyDescent="0.2">
      <c r="A2" s="1"/>
      <c r="B2" s="107" t="s">
        <v>240</v>
      </c>
      <c r="C2" s="107"/>
      <c r="D2" s="107"/>
      <c r="E2" s="108"/>
      <c r="F2" s="108"/>
      <c r="G2" s="108"/>
      <c r="H2" s="3"/>
    </row>
    <row r="3" spans="1:8" x14ac:dyDescent="0.2">
      <c r="A3" s="8"/>
      <c r="B3" s="9"/>
      <c r="C3" s="9"/>
      <c r="D3" s="9"/>
      <c r="E3" s="9"/>
      <c r="F3" s="9"/>
      <c r="G3" s="9"/>
      <c r="H3" s="10"/>
    </row>
    <row r="4" spans="1:8" ht="12.75" customHeight="1" x14ac:dyDescent="0.2">
      <c r="A4" s="8"/>
      <c r="B4" s="110" t="s">
        <v>236</v>
      </c>
      <c r="C4" s="111"/>
      <c r="D4" s="111"/>
      <c r="E4" s="111"/>
      <c r="F4" s="111"/>
      <c r="G4" s="111"/>
      <c r="H4" s="10"/>
    </row>
    <row r="5" spans="1:8" x14ac:dyDescent="0.2">
      <c r="A5" s="8"/>
      <c r="B5" s="111"/>
      <c r="C5" s="111"/>
      <c r="D5" s="111"/>
      <c r="E5" s="111"/>
      <c r="F5" s="111"/>
      <c r="G5" s="111"/>
      <c r="H5" s="10"/>
    </row>
    <row r="6" spans="1:8" x14ac:dyDescent="0.2">
      <c r="A6" s="8"/>
      <c r="B6" s="111"/>
      <c r="C6" s="111"/>
      <c r="D6" s="111"/>
      <c r="E6" s="111"/>
      <c r="F6" s="111"/>
      <c r="G6" s="111"/>
      <c r="H6" s="10"/>
    </row>
    <row r="7" spans="1:8" x14ac:dyDescent="0.2">
      <c r="A7" s="8"/>
      <c r="B7" s="111"/>
      <c r="C7" s="111"/>
      <c r="D7" s="111"/>
      <c r="E7" s="111"/>
      <c r="F7" s="111"/>
      <c r="G7" s="111"/>
      <c r="H7" s="10"/>
    </row>
    <row r="8" spans="1:8" x14ac:dyDescent="0.2">
      <c r="A8" s="8"/>
      <c r="B8" s="109" t="s">
        <v>237</v>
      </c>
      <c r="C8" s="106"/>
      <c r="D8" s="106"/>
      <c r="E8" s="106"/>
      <c r="F8" s="106"/>
      <c r="G8" s="106"/>
      <c r="H8" s="10"/>
    </row>
    <row r="9" spans="1:8" x14ac:dyDescent="0.2">
      <c r="A9" s="8"/>
      <c r="B9" s="106"/>
      <c r="C9" s="106"/>
      <c r="D9" s="106"/>
      <c r="E9" s="106"/>
      <c r="F9" s="106"/>
      <c r="G9" s="106"/>
      <c r="H9" s="10"/>
    </row>
    <row r="10" spans="1:8" x14ac:dyDescent="0.2">
      <c r="A10" s="8"/>
      <c r="B10" s="106"/>
      <c r="C10" s="106"/>
      <c r="D10" s="106"/>
      <c r="E10" s="106"/>
      <c r="F10" s="106"/>
      <c r="G10" s="106"/>
      <c r="H10" s="10"/>
    </row>
    <row r="11" spans="1:8" x14ac:dyDescent="0.2">
      <c r="A11" s="8"/>
      <c r="B11" s="106"/>
      <c r="C11" s="106"/>
      <c r="D11" s="106"/>
      <c r="E11" s="106"/>
      <c r="F11" s="106"/>
      <c r="G11" s="106"/>
      <c r="H11" s="10"/>
    </row>
    <row r="12" spans="1:8" x14ac:dyDescent="0.2">
      <c r="A12" s="8"/>
      <c r="B12" s="106"/>
      <c r="C12" s="106"/>
      <c r="D12" s="106"/>
      <c r="E12" s="106"/>
      <c r="F12" s="106"/>
      <c r="G12" s="106"/>
      <c r="H12" s="10"/>
    </row>
    <row r="13" spans="1:8" x14ac:dyDescent="0.2">
      <c r="A13" s="8"/>
      <c r="B13" s="97"/>
      <c r="C13" s="97"/>
      <c r="D13" s="97"/>
      <c r="E13" s="97"/>
      <c r="F13" s="97"/>
      <c r="G13" s="97"/>
      <c r="H13" s="10"/>
    </row>
    <row r="14" spans="1:8" x14ac:dyDescent="0.2">
      <c r="A14" s="8"/>
      <c r="B14" s="106" t="s">
        <v>204</v>
      </c>
      <c r="C14" s="106"/>
      <c r="D14" s="106"/>
      <c r="E14" s="106"/>
      <c r="F14" s="106"/>
      <c r="G14" s="106"/>
      <c r="H14" s="10"/>
    </row>
    <row r="15" spans="1:8" x14ac:dyDescent="0.2">
      <c r="A15" s="8"/>
      <c r="B15" s="106" t="s">
        <v>203</v>
      </c>
      <c r="C15" s="106"/>
      <c r="D15" s="106"/>
      <c r="E15" s="106"/>
      <c r="F15" s="106"/>
      <c r="G15" s="106"/>
      <c r="H15" s="10"/>
    </row>
    <row r="16" spans="1:8" x14ac:dyDescent="0.2">
      <c r="A16" s="8"/>
      <c r="B16" s="9"/>
      <c r="C16" s="9"/>
      <c r="D16" s="9"/>
      <c r="E16" s="9"/>
      <c r="F16" s="9"/>
      <c r="G16" s="9"/>
      <c r="H16" s="10"/>
    </row>
    <row r="17" spans="1:8" x14ac:dyDescent="0.2">
      <c r="A17" s="8"/>
      <c r="B17" s="11" t="s">
        <v>0</v>
      </c>
      <c r="C17" s="9"/>
      <c r="D17" s="13" t="s">
        <v>1</v>
      </c>
      <c r="E17" s="9"/>
      <c r="F17" s="9"/>
      <c r="G17" s="9"/>
      <c r="H17" s="10"/>
    </row>
    <row r="18" spans="1:8" x14ac:dyDescent="0.2">
      <c r="A18" s="8"/>
      <c r="B18" s="14" t="s">
        <v>93</v>
      </c>
      <c r="C18" s="9"/>
      <c r="D18" s="31">
        <v>13000000</v>
      </c>
      <c r="E18" s="9"/>
      <c r="F18" s="9"/>
      <c r="G18" s="9"/>
      <c r="H18" s="10"/>
    </row>
    <row r="19" spans="1:8" x14ac:dyDescent="0.2">
      <c r="A19" s="8"/>
      <c r="B19" s="9" t="s">
        <v>94</v>
      </c>
      <c r="C19" s="9"/>
      <c r="D19" s="32">
        <v>0.08</v>
      </c>
      <c r="E19" s="9"/>
      <c r="F19" s="9"/>
      <c r="G19" s="9"/>
      <c r="H19" s="10"/>
    </row>
    <row r="20" spans="1:8" x14ac:dyDescent="0.2">
      <c r="A20" s="8"/>
      <c r="B20" s="9" t="s">
        <v>95</v>
      </c>
      <c r="C20" s="9"/>
      <c r="D20" s="33">
        <v>10</v>
      </c>
      <c r="E20" s="9"/>
      <c r="F20" s="9"/>
      <c r="G20" s="9"/>
      <c r="H20" s="10"/>
    </row>
    <row r="21" spans="1:8" x14ac:dyDescent="0.2">
      <c r="A21" s="8"/>
      <c r="B21" s="9" t="s">
        <v>96</v>
      </c>
      <c r="C21" s="9"/>
      <c r="D21" s="34">
        <v>14.8</v>
      </c>
      <c r="E21" s="9"/>
      <c r="F21" s="9"/>
      <c r="G21" s="9"/>
      <c r="H21" s="10"/>
    </row>
    <row r="22" spans="1:8" x14ac:dyDescent="0.2">
      <c r="A22" s="8"/>
      <c r="B22" s="9" t="s">
        <v>97</v>
      </c>
      <c r="C22" s="9"/>
      <c r="D22" s="18">
        <v>0.02</v>
      </c>
      <c r="E22" s="9"/>
      <c r="F22" s="9"/>
      <c r="G22" s="9"/>
      <c r="H22" s="10"/>
    </row>
    <row r="23" spans="1:8" x14ac:dyDescent="0.2">
      <c r="A23" s="8"/>
      <c r="B23" s="9" t="s">
        <v>98</v>
      </c>
      <c r="C23" s="9"/>
      <c r="D23" s="18">
        <v>0.16</v>
      </c>
      <c r="E23" s="9"/>
      <c r="F23" s="9"/>
      <c r="G23" s="9"/>
      <c r="H23" s="10"/>
    </row>
    <row r="24" spans="1:8" x14ac:dyDescent="0.2">
      <c r="A24" s="8"/>
      <c r="B24" s="9" t="s">
        <v>205</v>
      </c>
      <c r="C24" s="9"/>
      <c r="D24" s="18">
        <v>0.2</v>
      </c>
      <c r="E24" s="9"/>
      <c r="F24" s="9"/>
      <c r="G24" s="9"/>
      <c r="H24" s="10"/>
    </row>
    <row r="25" spans="1:8" x14ac:dyDescent="0.2">
      <c r="A25" s="8"/>
      <c r="B25" s="9"/>
      <c r="C25" s="9"/>
      <c r="D25" s="18"/>
      <c r="E25" s="9"/>
      <c r="F25" s="9"/>
      <c r="G25" s="9"/>
      <c r="H25" s="10"/>
    </row>
    <row r="26" spans="1:8" x14ac:dyDescent="0.2">
      <c r="A26" s="8"/>
      <c r="B26" s="12"/>
      <c r="C26" s="9"/>
      <c r="D26" s="53">
        <v>0</v>
      </c>
      <c r="E26" s="53">
        <v>1</v>
      </c>
      <c r="F26" s="53">
        <v>2</v>
      </c>
      <c r="G26" s="53">
        <v>3</v>
      </c>
      <c r="H26" s="10"/>
    </row>
    <row r="27" spans="1:8" x14ac:dyDescent="0.2">
      <c r="A27" s="8"/>
      <c r="B27" s="11" t="s">
        <v>206</v>
      </c>
      <c r="C27" s="9"/>
      <c r="D27" s="13">
        <v>2012</v>
      </c>
      <c r="E27" s="13">
        <f>D27+1</f>
        <v>2013</v>
      </c>
      <c r="F27" s="13">
        <f t="shared" ref="F27:G27" si="0">E27+1</f>
        <v>2014</v>
      </c>
      <c r="G27" s="13">
        <f t="shared" si="0"/>
        <v>2015</v>
      </c>
      <c r="H27" s="10"/>
    </row>
    <row r="28" spans="1:8" x14ac:dyDescent="0.2">
      <c r="A28" s="8"/>
      <c r="B28" s="9"/>
      <c r="C28" s="9"/>
      <c r="D28" s="9"/>
      <c r="E28" s="9"/>
      <c r="F28" s="9"/>
      <c r="G28" s="9"/>
      <c r="H28" s="10"/>
    </row>
    <row r="29" spans="1:8" x14ac:dyDescent="0.2">
      <c r="A29" s="8"/>
      <c r="B29" s="9" t="s">
        <v>207</v>
      </c>
      <c r="C29" s="9"/>
      <c r="D29" s="9"/>
      <c r="E29" s="35">
        <f>D18</f>
        <v>13000000</v>
      </c>
      <c r="F29" s="35">
        <f>E29*(1+$D$19)</f>
        <v>14040000</v>
      </c>
      <c r="G29" s="35">
        <f>F29*(1+$D$19)</f>
        <v>15163200.000000002</v>
      </c>
      <c r="H29" s="10"/>
    </row>
    <row r="30" spans="1:8" x14ac:dyDescent="0.2">
      <c r="A30" s="8"/>
      <c r="B30" s="9" t="s">
        <v>100</v>
      </c>
      <c r="C30" s="9"/>
      <c r="D30" s="9"/>
      <c r="E30" s="36"/>
      <c r="F30" s="36"/>
      <c r="G30" s="36">
        <f>G29*D20</f>
        <v>151632000.00000003</v>
      </c>
      <c r="H30" s="10"/>
    </row>
    <row r="31" spans="1:8" x14ac:dyDescent="0.2">
      <c r="A31" s="8"/>
      <c r="B31" s="9" t="s">
        <v>106</v>
      </c>
      <c r="C31" s="9"/>
      <c r="D31" s="9"/>
      <c r="E31" s="35">
        <f>E29+E30</f>
        <v>13000000</v>
      </c>
      <c r="F31" s="35">
        <f>F29+F30</f>
        <v>14040000</v>
      </c>
      <c r="G31" s="35">
        <f>G29+G30</f>
        <v>166795200.00000003</v>
      </c>
      <c r="H31" s="10"/>
    </row>
    <row r="32" spans="1:8" x14ac:dyDescent="0.2">
      <c r="A32" s="8"/>
      <c r="B32" s="9"/>
      <c r="C32" s="9"/>
      <c r="D32" s="9"/>
      <c r="E32" s="35"/>
      <c r="F32" s="35"/>
      <c r="G32" s="35"/>
      <c r="H32" s="10"/>
    </row>
    <row r="33" spans="1:8" x14ac:dyDescent="0.2">
      <c r="A33" s="8"/>
      <c r="B33" s="9" t="s">
        <v>99</v>
      </c>
      <c r="C33" s="9"/>
      <c r="D33" s="22">
        <f>$D$21</f>
        <v>14.8</v>
      </c>
      <c r="E33" s="22">
        <f>$D$21</f>
        <v>14.8</v>
      </c>
      <c r="F33" s="22">
        <f>$D$21</f>
        <v>14.8</v>
      </c>
      <c r="G33" s="22">
        <f>$D$21</f>
        <v>14.8</v>
      </c>
      <c r="H33" s="10"/>
    </row>
    <row r="34" spans="1:8" x14ac:dyDescent="0.2">
      <c r="A34" s="8"/>
      <c r="B34" s="9"/>
      <c r="C34" s="9"/>
      <c r="D34" s="37"/>
      <c r="E34" s="37"/>
      <c r="F34" s="37"/>
      <c r="G34" s="37"/>
      <c r="H34" s="10"/>
    </row>
    <row r="35" spans="1:8" x14ac:dyDescent="0.2">
      <c r="A35" s="8"/>
      <c r="B35" s="9" t="s">
        <v>208</v>
      </c>
      <c r="C35" s="9"/>
      <c r="D35" s="9"/>
      <c r="E35" s="23">
        <f>E31/E33</f>
        <v>878378.37837837834</v>
      </c>
      <c r="F35" s="23">
        <f>F31/F33</f>
        <v>948648.64864864864</v>
      </c>
      <c r="G35" s="23">
        <f>G31/G33</f>
        <v>11269945.945945946</v>
      </c>
      <c r="H35" s="10"/>
    </row>
    <row r="36" spans="1:8" x14ac:dyDescent="0.2">
      <c r="A36" s="8"/>
      <c r="B36" s="9" t="s">
        <v>101</v>
      </c>
      <c r="C36" s="9"/>
      <c r="D36" s="24">
        <f>1/(1+$D$24)^D26</f>
        <v>1</v>
      </c>
      <c r="E36" s="24">
        <f>1/(1+$D$24)^E26</f>
        <v>0.83333333333333337</v>
      </c>
      <c r="F36" s="24">
        <f>1/(1+$D$24)^F26</f>
        <v>0.69444444444444442</v>
      </c>
      <c r="G36" s="24">
        <f>1/(1+$D$24)^G26</f>
        <v>0.57870370370370372</v>
      </c>
      <c r="H36" s="10"/>
    </row>
    <row r="37" spans="1:8" x14ac:dyDescent="0.2">
      <c r="A37" s="8"/>
      <c r="B37" s="9" t="s">
        <v>102</v>
      </c>
      <c r="C37" s="9"/>
      <c r="D37" s="9"/>
      <c r="E37" s="38">
        <f>E35*E36</f>
        <v>731981.98198198201</v>
      </c>
      <c r="F37" s="38">
        <f>F35*F36</f>
        <v>658783.78378378379</v>
      </c>
      <c r="G37" s="38">
        <f>G35*G36</f>
        <v>6521959.4594594603</v>
      </c>
      <c r="H37" s="10"/>
    </row>
    <row r="38" spans="1:8" x14ac:dyDescent="0.2">
      <c r="A38" s="8"/>
      <c r="B38" s="9" t="s">
        <v>103</v>
      </c>
      <c r="C38" s="9"/>
      <c r="D38" s="98">
        <f>SUM(D37:G37)</f>
        <v>7912725.225225226</v>
      </c>
      <c r="E38" s="9"/>
      <c r="F38" s="9"/>
      <c r="G38" s="9"/>
      <c r="H38" s="10"/>
    </row>
    <row r="39" spans="1:8" x14ac:dyDescent="0.2">
      <c r="A39" s="8"/>
      <c r="B39" s="9"/>
      <c r="C39" s="9"/>
      <c r="D39" s="9"/>
      <c r="E39" s="9"/>
      <c r="F39" s="9"/>
      <c r="G39" s="9"/>
      <c r="H39" s="10"/>
    </row>
    <row r="40" spans="1:8" x14ac:dyDescent="0.2">
      <c r="A40" s="8"/>
      <c r="B40" s="12"/>
      <c r="C40" s="9"/>
      <c r="D40" s="53">
        <v>0</v>
      </c>
      <c r="E40" s="53">
        <v>1</v>
      </c>
      <c r="F40" s="53">
        <v>2</v>
      </c>
      <c r="G40" s="53">
        <v>3</v>
      </c>
      <c r="H40" s="10"/>
    </row>
    <row r="41" spans="1:8" x14ac:dyDescent="0.2">
      <c r="A41" s="8"/>
      <c r="B41" s="11" t="s">
        <v>209</v>
      </c>
      <c r="C41" s="9"/>
      <c r="D41" s="13">
        <v>2012</v>
      </c>
      <c r="E41" s="13">
        <f>D41+1</f>
        <v>2013</v>
      </c>
      <c r="F41" s="13">
        <f t="shared" ref="F41:G41" si="1">E41+1</f>
        <v>2014</v>
      </c>
      <c r="G41" s="13">
        <f t="shared" si="1"/>
        <v>2015</v>
      </c>
      <c r="H41" s="10"/>
    </row>
    <row r="42" spans="1:8" x14ac:dyDescent="0.2">
      <c r="A42" s="8"/>
      <c r="B42" s="9"/>
      <c r="C42" s="9"/>
      <c r="D42" s="9"/>
      <c r="E42" s="9"/>
      <c r="F42" s="9"/>
      <c r="G42" s="9"/>
      <c r="H42" s="10"/>
    </row>
    <row r="43" spans="1:8" x14ac:dyDescent="0.2">
      <c r="A43" s="8"/>
      <c r="B43" s="9" t="s">
        <v>207</v>
      </c>
      <c r="C43" s="9"/>
      <c r="D43" s="9"/>
      <c r="E43" s="35">
        <f>D18</f>
        <v>13000000</v>
      </c>
      <c r="F43" s="35">
        <f>E43*(1+$D$19)</f>
        <v>14040000</v>
      </c>
      <c r="G43" s="35">
        <f>F43*(1+$D$19)</f>
        <v>15163200.000000002</v>
      </c>
      <c r="H43" s="10"/>
    </row>
    <row r="44" spans="1:8" x14ac:dyDescent="0.2">
      <c r="A44" s="8"/>
      <c r="B44" s="9" t="s">
        <v>100</v>
      </c>
      <c r="C44" s="9"/>
      <c r="D44" s="9"/>
      <c r="E44" s="36"/>
      <c r="F44" s="36"/>
      <c r="G44" s="36">
        <f>G43*D20</f>
        <v>151632000.00000003</v>
      </c>
      <c r="H44" s="10"/>
    </row>
    <row r="45" spans="1:8" x14ac:dyDescent="0.2">
      <c r="A45" s="8"/>
      <c r="B45" s="9" t="s">
        <v>106</v>
      </c>
      <c r="C45" s="9"/>
      <c r="D45" s="9"/>
      <c r="E45" s="35">
        <f>E43+E44</f>
        <v>13000000</v>
      </c>
      <c r="F45" s="35">
        <f>F43+F44</f>
        <v>14040000</v>
      </c>
      <c r="G45" s="35">
        <f>G43+G44</f>
        <v>166795200.00000003</v>
      </c>
      <c r="H45" s="10"/>
    </row>
    <row r="46" spans="1:8" x14ac:dyDescent="0.2">
      <c r="A46" s="8"/>
      <c r="B46" s="9"/>
      <c r="C46" s="9"/>
      <c r="D46" s="9"/>
      <c r="E46" s="35"/>
      <c r="F46" s="35"/>
      <c r="G46" s="35"/>
      <c r="H46" s="10"/>
    </row>
    <row r="47" spans="1:8" x14ac:dyDescent="0.2">
      <c r="A47" s="8"/>
      <c r="B47" s="9" t="s">
        <v>99</v>
      </c>
      <c r="C47" s="9"/>
      <c r="D47" s="22">
        <f>$D$21</f>
        <v>14.8</v>
      </c>
      <c r="E47" s="22">
        <f>D47*(1+$D$23)/(1+$D$22)</f>
        <v>16.831372549019608</v>
      </c>
      <c r="F47" s="22">
        <f>E47*(1+$D$23)/(1+$D$22)</f>
        <v>19.141560938100731</v>
      </c>
      <c r="G47" s="22">
        <f>F47*(1+$D$23)/(1+$D$22)</f>
        <v>21.768834008036126</v>
      </c>
      <c r="H47" s="10"/>
    </row>
    <row r="48" spans="1:8" x14ac:dyDescent="0.2">
      <c r="A48" s="8"/>
      <c r="B48" s="9" t="s">
        <v>130</v>
      </c>
      <c r="C48" s="9"/>
      <c r="D48" s="34"/>
      <c r="E48" s="34"/>
      <c r="F48" s="34"/>
      <c r="G48" s="34"/>
      <c r="H48" s="10"/>
    </row>
    <row r="49" spans="1:8" x14ac:dyDescent="0.2">
      <c r="A49" s="8"/>
      <c r="B49" s="9"/>
      <c r="C49" s="9"/>
      <c r="D49" s="37"/>
      <c r="E49" s="37"/>
      <c r="F49" s="37"/>
      <c r="G49" s="37"/>
      <c r="H49" s="10"/>
    </row>
    <row r="50" spans="1:8" x14ac:dyDescent="0.2">
      <c r="A50" s="8"/>
      <c r="B50" s="9" t="s">
        <v>208</v>
      </c>
      <c r="C50" s="9"/>
      <c r="D50" s="9"/>
      <c r="E50" s="23">
        <f>E45/E47</f>
        <v>772367.1947809878</v>
      </c>
      <c r="F50" s="23">
        <f>F45/F47</f>
        <v>733482.50152649672</v>
      </c>
      <c r="G50" s="23">
        <f>G45/G47</f>
        <v>7662109.9659461016</v>
      </c>
      <c r="H50" s="10"/>
    </row>
    <row r="51" spans="1:8" x14ac:dyDescent="0.2">
      <c r="A51" s="8"/>
      <c r="B51" s="9" t="s">
        <v>101</v>
      </c>
      <c r="C51" s="9"/>
      <c r="D51" s="24">
        <f>1/(1+$D$24)^D40</f>
        <v>1</v>
      </c>
      <c r="E51" s="24">
        <f>1/(1+$D$24)^E40</f>
        <v>0.83333333333333337</v>
      </c>
      <c r="F51" s="24">
        <f>1/(1+$D$24)^F40</f>
        <v>0.69444444444444442</v>
      </c>
      <c r="G51" s="24">
        <f>1/(1+$D$24)^G40</f>
        <v>0.57870370370370372</v>
      </c>
      <c r="H51" s="10"/>
    </row>
    <row r="52" spans="1:8" x14ac:dyDescent="0.2">
      <c r="A52" s="8"/>
      <c r="B52" s="9" t="s">
        <v>102</v>
      </c>
      <c r="C52" s="9"/>
      <c r="D52" s="9"/>
      <c r="E52" s="38">
        <f>E50*E51</f>
        <v>643639.32898415648</v>
      </c>
      <c r="F52" s="38">
        <f>F50*F51</f>
        <v>509362.8482822894</v>
      </c>
      <c r="G52" s="38">
        <f>G50*G51</f>
        <v>4434091.4154780684</v>
      </c>
      <c r="H52" s="10"/>
    </row>
    <row r="53" spans="1:8" x14ac:dyDescent="0.2">
      <c r="A53" s="8"/>
      <c r="B53" s="9"/>
      <c r="C53" s="9"/>
      <c r="D53" s="9"/>
      <c r="E53" s="38"/>
      <c r="F53" s="38"/>
      <c r="G53" s="38"/>
      <c r="H53" s="10"/>
    </row>
    <row r="54" spans="1:8" x14ac:dyDescent="0.2">
      <c r="A54" s="8"/>
      <c r="B54" s="9" t="s">
        <v>103</v>
      </c>
      <c r="C54" s="9"/>
      <c r="D54" s="98">
        <f>SUM(D52:G52)</f>
        <v>5587093.5927445143</v>
      </c>
      <c r="E54" s="9"/>
      <c r="F54" s="9"/>
      <c r="G54" s="9"/>
      <c r="H54" s="10"/>
    </row>
    <row r="55" spans="1:8" ht="13.5" thickBot="1" x14ac:dyDescent="0.25">
      <c r="A55" s="25"/>
      <c r="B55" s="26"/>
      <c r="C55" s="26"/>
      <c r="D55" s="26"/>
      <c r="E55" s="26"/>
      <c r="F55" s="26"/>
      <c r="G55" s="26"/>
      <c r="H55" s="27"/>
    </row>
  </sheetData>
  <mergeCells count="5">
    <mergeCell ref="B14:G14"/>
    <mergeCell ref="B15:G15"/>
    <mergeCell ref="B2:G2"/>
    <mergeCell ref="B8:G12"/>
    <mergeCell ref="B4:G7"/>
  </mergeCells>
  <phoneticPr fontId="0" type="noConversion"/>
  <printOptions horizontalCentered="1"/>
  <pageMargins left="0.75" right="0.75" top="1" bottom="1" header="0.5" footer="0.5"/>
  <pageSetup paperSize="283"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1"/>
  <sheetViews>
    <sheetView workbookViewId="0">
      <selection activeCell="T8" sqref="T8"/>
    </sheetView>
  </sheetViews>
  <sheetFormatPr defaultColWidth="9.33203125" defaultRowHeight="12.75" x14ac:dyDescent="0.2"/>
  <cols>
    <col min="1" max="1" width="2.83203125" style="4" customWidth="1"/>
    <col min="2" max="2" width="42.83203125" style="4" customWidth="1"/>
    <col min="3" max="3" width="2.83203125" style="4" customWidth="1"/>
    <col min="4" max="4" width="13.83203125" style="4" customWidth="1"/>
    <col min="5" max="5" width="1.83203125" style="4" customWidth="1"/>
    <col min="6" max="6" width="13.83203125" style="4" customWidth="1"/>
    <col min="7" max="7" width="1.83203125" style="4" customWidth="1"/>
    <col min="8" max="8" width="13.83203125" style="4" customWidth="1"/>
    <col min="9" max="9" width="1.83203125" style="4" customWidth="1"/>
    <col min="10" max="10" width="13.83203125" style="4" customWidth="1"/>
    <col min="11" max="11" width="1.83203125" style="4" customWidth="1"/>
    <col min="12" max="12" width="13.83203125" style="4" customWidth="1"/>
    <col min="13" max="13" width="1.83203125" style="4" customWidth="1"/>
    <col min="14" max="14" width="13.83203125" style="4" customWidth="1"/>
    <col min="15" max="15" width="2.83203125" style="4" customWidth="1"/>
    <col min="16" max="16384" width="9.33203125" style="4"/>
  </cols>
  <sheetData>
    <row r="1" spans="1:15" x14ac:dyDescent="0.2">
      <c r="A1" s="88"/>
      <c r="B1" s="89"/>
      <c r="C1" s="89"/>
      <c r="D1" s="89"/>
      <c r="E1" s="89"/>
      <c r="F1" s="89"/>
      <c r="G1" s="89"/>
      <c r="H1" s="89"/>
      <c r="I1" s="89"/>
      <c r="J1" s="89"/>
      <c r="K1" s="89"/>
      <c r="L1" s="89"/>
      <c r="M1" s="89"/>
      <c r="N1" s="89"/>
      <c r="O1" s="90"/>
    </row>
    <row r="2" spans="1:15" ht="15.75" x14ac:dyDescent="0.2">
      <c r="A2" s="6"/>
      <c r="B2" s="107" t="s">
        <v>249</v>
      </c>
      <c r="C2" s="117"/>
      <c r="D2" s="117"/>
      <c r="E2" s="117"/>
      <c r="F2" s="117"/>
      <c r="G2" s="117"/>
      <c r="H2" s="117"/>
      <c r="I2" s="117"/>
      <c r="J2" s="117"/>
      <c r="K2" s="117"/>
      <c r="L2" s="117"/>
      <c r="M2" s="117"/>
      <c r="N2" s="117"/>
      <c r="O2" s="7"/>
    </row>
    <row r="3" spans="1:15" x14ac:dyDescent="0.2">
      <c r="A3" s="58"/>
      <c r="B3" s="14"/>
      <c r="C3" s="14"/>
      <c r="D3" s="14"/>
      <c r="E3" s="14"/>
      <c r="F3" s="14"/>
      <c r="G3" s="14"/>
      <c r="H3" s="14"/>
      <c r="I3" s="14"/>
      <c r="J3" s="14"/>
      <c r="K3" s="14"/>
      <c r="L3" s="14"/>
      <c r="M3" s="14"/>
      <c r="N3" s="14"/>
      <c r="O3" s="59"/>
    </row>
    <row r="4" spans="1:15" x14ac:dyDescent="0.2">
      <c r="A4" s="58"/>
      <c r="B4" s="116" t="s">
        <v>238</v>
      </c>
      <c r="C4" s="113"/>
      <c r="D4" s="113"/>
      <c r="E4" s="113"/>
      <c r="F4" s="113"/>
      <c r="G4" s="113"/>
      <c r="H4" s="113"/>
      <c r="I4" s="113"/>
      <c r="J4" s="113"/>
      <c r="K4" s="113"/>
      <c r="L4" s="113"/>
      <c r="M4" s="113"/>
      <c r="N4" s="113"/>
      <c r="O4" s="59"/>
    </row>
    <row r="5" spans="1:15" x14ac:dyDescent="0.2">
      <c r="A5" s="58"/>
      <c r="B5" s="113"/>
      <c r="C5" s="113"/>
      <c r="D5" s="113"/>
      <c r="E5" s="113"/>
      <c r="F5" s="113"/>
      <c r="G5" s="113"/>
      <c r="H5" s="113"/>
      <c r="I5" s="113"/>
      <c r="J5" s="113"/>
      <c r="K5" s="113"/>
      <c r="L5" s="113"/>
      <c r="M5" s="113"/>
      <c r="N5" s="113"/>
      <c r="O5" s="59"/>
    </row>
    <row r="6" spans="1:15" x14ac:dyDescent="0.2">
      <c r="A6" s="58"/>
      <c r="B6" s="113"/>
      <c r="C6" s="113"/>
      <c r="D6" s="113"/>
      <c r="E6" s="113"/>
      <c r="F6" s="113"/>
      <c r="G6" s="113"/>
      <c r="H6" s="113"/>
      <c r="I6" s="113"/>
      <c r="J6" s="113"/>
      <c r="K6" s="113"/>
      <c r="L6" s="113"/>
      <c r="M6" s="113"/>
      <c r="N6" s="113"/>
      <c r="O6" s="59"/>
    </row>
    <row r="7" spans="1:15" x14ac:dyDescent="0.2">
      <c r="A7" s="58"/>
      <c r="B7" s="113"/>
      <c r="C7" s="113"/>
      <c r="D7" s="113"/>
      <c r="E7" s="113"/>
      <c r="F7" s="113"/>
      <c r="G7" s="113"/>
      <c r="H7" s="113"/>
      <c r="I7" s="113"/>
      <c r="J7" s="113"/>
      <c r="K7" s="113"/>
      <c r="L7" s="113"/>
      <c r="M7" s="113"/>
      <c r="N7" s="113"/>
      <c r="O7" s="59"/>
    </row>
    <row r="8" spans="1:15" x14ac:dyDescent="0.2">
      <c r="A8" s="58"/>
      <c r="B8" s="113"/>
      <c r="C8" s="113"/>
      <c r="D8" s="113"/>
      <c r="E8" s="113"/>
      <c r="F8" s="113"/>
      <c r="G8" s="113"/>
      <c r="H8" s="113"/>
      <c r="I8" s="113"/>
      <c r="J8" s="113"/>
      <c r="K8" s="113"/>
      <c r="L8" s="113"/>
      <c r="M8" s="113"/>
      <c r="N8" s="113"/>
      <c r="O8" s="59"/>
    </row>
    <row r="9" spans="1:15" x14ac:dyDescent="0.2">
      <c r="A9" s="58"/>
      <c r="B9" s="113"/>
      <c r="C9" s="113"/>
      <c r="D9" s="113"/>
      <c r="E9" s="113"/>
      <c r="F9" s="113"/>
      <c r="G9" s="113"/>
      <c r="H9" s="113"/>
      <c r="I9" s="113"/>
      <c r="J9" s="113"/>
      <c r="K9" s="113"/>
      <c r="L9" s="113"/>
      <c r="M9" s="113"/>
      <c r="N9" s="113"/>
      <c r="O9" s="59"/>
    </row>
    <row r="10" spans="1:15" x14ac:dyDescent="0.2">
      <c r="A10" s="58"/>
      <c r="B10" s="113"/>
      <c r="C10" s="113"/>
      <c r="D10" s="113"/>
      <c r="E10" s="113"/>
      <c r="F10" s="113"/>
      <c r="G10" s="113"/>
      <c r="H10" s="113"/>
      <c r="I10" s="113"/>
      <c r="J10" s="113"/>
      <c r="K10" s="113"/>
      <c r="L10" s="113"/>
      <c r="M10" s="113"/>
      <c r="N10" s="113"/>
      <c r="O10" s="59"/>
    </row>
    <row r="11" spans="1:15" x14ac:dyDescent="0.2">
      <c r="A11" s="58"/>
      <c r="B11" s="14"/>
      <c r="C11" s="14"/>
      <c r="D11" s="14"/>
      <c r="E11" s="14"/>
      <c r="F11" s="14"/>
      <c r="G11" s="14"/>
      <c r="H11" s="14"/>
      <c r="I11" s="14"/>
      <c r="J11" s="14"/>
      <c r="K11" s="14"/>
      <c r="L11" s="14"/>
      <c r="M11" s="14"/>
      <c r="N11" s="14"/>
      <c r="O11" s="59"/>
    </row>
    <row r="12" spans="1:15" x14ac:dyDescent="0.2">
      <c r="A12" s="58"/>
      <c r="B12" s="11" t="s">
        <v>0</v>
      </c>
      <c r="C12" s="12"/>
      <c r="D12" s="13" t="s">
        <v>78</v>
      </c>
      <c r="E12" s="48"/>
      <c r="F12" s="13" t="s">
        <v>145</v>
      </c>
      <c r="G12" s="48"/>
      <c r="H12" s="14"/>
      <c r="I12" s="48"/>
      <c r="J12" s="11" t="s">
        <v>0</v>
      </c>
      <c r="K12" s="13"/>
      <c r="L12" s="80"/>
      <c r="M12" s="48"/>
      <c r="N12" s="13" t="s">
        <v>78</v>
      </c>
      <c r="O12" s="59"/>
    </row>
    <row r="13" spans="1:15" x14ac:dyDescent="0.2">
      <c r="A13" s="58"/>
      <c r="B13" s="14" t="s">
        <v>144</v>
      </c>
      <c r="C13" s="14"/>
      <c r="D13" s="33">
        <v>24000</v>
      </c>
      <c r="E13" s="33"/>
      <c r="F13" s="32">
        <v>0.04</v>
      </c>
      <c r="G13" s="33"/>
      <c r="H13" s="14"/>
      <c r="I13" s="33"/>
      <c r="J13" s="14" t="s">
        <v>175</v>
      </c>
      <c r="K13" s="33"/>
      <c r="L13" s="14"/>
      <c r="M13" s="33"/>
      <c r="N13" s="34">
        <v>6</v>
      </c>
      <c r="O13" s="59"/>
    </row>
    <row r="14" spans="1:15" x14ac:dyDescent="0.2">
      <c r="A14" s="58"/>
      <c r="B14" s="14" t="s">
        <v>146</v>
      </c>
      <c r="C14" s="14"/>
      <c r="D14" s="52">
        <v>60</v>
      </c>
      <c r="E14" s="52"/>
      <c r="F14" s="32">
        <v>7.0000000000000007E-2</v>
      </c>
      <c r="G14" s="52"/>
      <c r="H14" s="14"/>
      <c r="I14" s="52"/>
      <c r="J14" s="60" t="s">
        <v>179</v>
      </c>
      <c r="K14" s="52"/>
      <c r="L14" s="14"/>
      <c r="M14" s="52"/>
      <c r="N14" s="92">
        <v>3.5</v>
      </c>
      <c r="O14" s="59"/>
    </row>
    <row r="15" spans="1:15" x14ac:dyDescent="0.2">
      <c r="A15" s="58"/>
      <c r="B15" s="14" t="s">
        <v>148</v>
      </c>
      <c r="C15" s="14"/>
      <c r="D15" s="52">
        <v>20</v>
      </c>
      <c r="E15" s="52"/>
      <c r="F15" s="32">
        <v>0.06</v>
      </c>
      <c r="G15" s="52"/>
      <c r="H15" s="14"/>
      <c r="I15" s="52"/>
      <c r="J15" s="14" t="s">
        <v>180</v>
      </c>
      <c r="K15" s="52"/>
      <c r="L15" s="14"/>
      <c r="M15" s="52"/>
      <c r="N15" s="93">
        <v>0.01</v>
      </c>
      <c r="O15" s="59"/>
    </row>
    <row r="16" spans="1:15" x14ac:dyDescent="0.2">
      <c r="A16" s="58"/>
      <c r="B16" s="14" t="s">
        <v>149</v>
      </c>
      <c r="C16" s="14"/>
      <c r="D16" s="52">
        <v>10</v>
      </c>
      <c r="E16" s="52"/>
      <c r="F16" s="32">
        <v>0</v>
      </c>
      <c r="G16" s="52"/>
      <c r="H16" s="14"/>
      <c r="I16" s="52"/>
      <c r="J16" s="14" t="s">
        <v>181</v>
      </c>
      <c r="K16" s="52"/>
      <c r="L16" s="14"/>
      <c r="M16" s="52"/>
      <c r="N16" s="93">
        <v>0.05</v>
      </c>
      <c r="O16" s="59"/>
    </row>
    <row r="17" spans="1:15" x14ac:dyDescent="0.2">
      <c r="A17" s="58"/>
      <c r="B17" s="14" t="s">
        <v>162</v>
      </c>
      <c r="C17" s="14"/>
      <c r="D17" s="52">
        <v>5</v>
      </c>
      <c r="E17" s="52"/>
      <c r="F17" s="32">
        <v>0</v>
      </c>
      <c r="G17" s="52"/>
      <c r="H17" s="14"/>
      <c r="I17" s="52"/>
      <c r="J17" s="14" t="s">
        <v>187</v>
      </c>
      <c r="K17" s="52"/>
      <c r="L17" s="14"/>
      <c r="M17" s="52"/>
      <c r="N17" s="93">
        <v>0.18</v>
      </c>
      <c r="O17" s="59"/>
    </row>
    <row r="18" spans="1:15" x14ac:dyDescent="0.2">
      <c r="A18" s="58"/>
      <c r="B18" s="14" t="s">
        <v>151</v>
      </c>
      <c r="C18" s="14"/>
      <c r="D18" s="51">
        <v>1000000</v>
      </c>
      <c r="E18" s="51"/>
      <c r="F18" s="32"/>
      <c r="G18" s="51"/>
      <c r="H18" s="14"/>
      <c r="I18" s="51"/>
      <c r="J18" s="14"/>
      <c r="K18" s="51"/>
      <c r="L18" s="14"/>
      <c r="M18" s="51"/>
      <c r="N18" s="14"/>
      <c r="O18" s="59"/>
    </row>
    <row r="19" spans="1:15" x14ac:dyDescent="0.2">
      <c r="A19" s="58"/>
      <c r="B19" s="14" t="s">
        <v>157</v>
      </c>
      <c r="C19" s="14"/>
      <c r="D19" s="51">
        <v>1000000</v>
      </c>
      <c r="E19" s="51"/>
      <c r="F19" s="32"/>
      <c r="G19" s="51"/>
      <c r="H19" s="14"/>
      <c r="I19" s="51"/>
      <c r="J19" s="14"/>
      <c r="K19" s="51"/>
      <c r="L19" s="14"/>
      <c r="M19" s="51"/>
      <c r="N19" s="14"/>
      <c r="O19" s="59"/>
    </row>
    <row r="20" spans="1:15" x14ac:dyDescent="0.2">
      <c r="A20" s="58"/>
      <c r="B20" s="14" t="s">
        <v>158</v>
      </c>
      <c r="C20" s="14"/>
      <c r="D20" s="93">
        <v>0.2</v>
      </c>
      <c r="E20" s="32"/>
      <c r="F20" s="32"/>
      <c r="G20" s="32"/>
      <c r="H20" s="14"/>
      <c r="I20" s="32"/>
      <c r="J20" s="14"/>
      <c r="K20" s="32"/>
      <c r="L20" s="14"/>
      <c r="M20" s="32"/>
      <c r="N20" s="14"/>
      <c r="O20" s="59"/>
    </row>
    <row r="21" spans="1:15" x14ac:dyDescent="0.2">
      <c r="A21" s="58"/>
      <c r="B21" s="14"/>
      <c r="C21" s="14"/>
      <c r="D21" s="52"/>
      <c r="E21" s="52"/>
      <c r="F21" s="32"/>
      <c r="G21" s="52"/>
      <c r="H21" s="14"/>
      <c r="I21" s="52"/>
      <c r="J21" s="14"/>
      <c r="K21" s="52"/>
      <c r="L21" s="14"/>
      <c r="M21" s="52"/>
      <c r="N21" s="14"/>
      <c r="O21" s="59"/>
    </row>
    <row r="22" spans="1:15" x14ac:dyDescent="0.2">
      <c r="A22" s="58"/>
      <c r="B22" s="12" t="s">
        <v>150</v>
      </c>
      <c r="C22" s="14"/>
      <c r="D22" s="61">
        <v>0</v>
      </c>
      <c r="E22" s="61"/>
      <c r="F22" s="62">
        <f>D22+1</f>
        <v>1</v>
      </c>
      <c r="G22" s="61"/>
      <c r="H22" s="62">
        <f>F22+1</f>
        <v>2</v>
      </c>
      <c r="I22" s="61"/>
      <c r="J22" s="62">
        <f>H22+1</f>
        <v>3</v>
      </c>
      <c r="K22" s="61"/>
      <c r="L22" s="62">
        <f>J22+1</f>
        <v>4</v>
      </c>
      <c r="M22" s="61"/>
      <c r="N22" s="62">
        <f>L22+1</f>
        <v>5</v>
      </c>
      <c r="O22" s="59"/>
    </row>
    <row r="23" spans="1:15" s="2" customFormat="1" x14ac:dyDescent="0.2">
      <c r="A23" s="63"/>
      <c r="B23" s="12" t="s">
        <v>138</v>
      </c>
      <c r="C23" s="12"/>
      <c r="D23" s="12">
        <v>2012</v>
      </c>
      <c r="E23" s="12"/>
      <c r="F23" s="12">
        <f>D23+1</f>
        <v>2013</v>
      </c>
      <c r="G23" s="12"/>
      <c r="H23" s="12">
        <f>F23+1</f>
        <v>2014</v>
      </c>
      <c r="I23" s="12"/>
      <c r="J23" s="12">
        <f>H23+1</f>
        <v>2015</v>
      </c>
      <c r="K23" s="12"/>
      <c r="L23" s="12">
        <f>J23+1</f>
        <v>2016</v>
      </c>
      <c r="M23" s="12"/>
      <c r="N23" s="12">
        <f>L23+1</f>
        <v>2017</v>
      </c>
      <c r="O23" s="64"/>
    </row>
    <row r="24" spans="1:15" s="2" customFormat="1" x14ac:dyDescent="0.2">
      <c r="A24" s="63"/>
      <c r="B24" s="11" t="s">
        <v>182</v>
      </c>
      <c r="C24" s="12"/>
      <c r="D24" s="94">
        <f>N14</f>
        <v>3.5</v>
      </c>
      <c r="E24" s="12"/>
      <c r="F24" s="95">
        <f>D24*(1+$N$16)/(1+$N$15)</f>
        <v>3.6386138613861387</v>
      </c>
      <c r="G24" s="12"/>
      <c r="H24" s="95">
        <f>F24*(1+$N$16)/(1+$N$15)</f>
        <v>3.7827173806489562</v>
      </c>
      <c r="I24" s="12"/>
      <c r="J24" s="95">
        <f>H24*(1+$N$16)/(1+$N$15)</f>
        <v>3.9325279699815883</v>
      </c>
      <c r="K24" s="12"/>
      <c r="L24" s="95">
        <f>J24*(1+$N$16)/(1+$N$15)</f>
        <v>4.0882716519610574</v>
      </c>
      <c r="M24" s="12"/>
      <c r="N24" s="95">
        <f>L24*(1+$N$16)/(1+$N$15)</f>
        <v>4.250183400553575</v>
      </c>
      <c r="O24" s="64"/>
    </row>
    <row r="25" spans="1:15" s="2" customFormat="1" x14ac:dyDescent="0.2">
      <c r="A25" s="63"/>
      <c r="B25" s="14"/>
      <c r="C25" s="12"/>
      <c r="D25" s="12"/>
      <c r="E25" s="12"/>
      <c r="F25" s="12"/>
      <c r="G25" s="12"/>
      <c r="H25" s="12"/>
      <c r="I25" s="12"/>
      <c r="J25" s="12"/>
      <c r="K25" s="12"/>
      <c r="L25" s="12"/>
      <c r="M25" s="12"/>
      <c r="N25" s="12"/>
      <c r="O25" s="64"/>
    </row>
    <row r="26" spans="1:15" s="2" customFormat="1" x14ac:dyDescent="0.2">
      <c r="A26" s="63"/>
      <c r="B26" s="11" t="s">
        <v>186</v>
      </c>
      <c r="C26" s="12"/>
      <c r="D26" s="12"/>
      <c r="E26" s="12"/>
      <c r="F26" s="12"/>
      <c r="G26" s="12"/>
      <c r="H26" s="12"/>
      <c r="I26" s="12"/>
      <c r="J26" s="12"/>
      <c r="K26" s="12"/>
      <c r="L26" s="12"/>
      <c r="M26" s="12"/>
      <c r="N26" s="12"/>
      <c r="O26" s="64"/>
    </row>
    <row r="27" spans="1:15" x14ac:dyDescent="0.2">
      <c r="A27" s="58"/>
      <c r="B27" s="14" t="s">
        <v>139</v>
      </c>
      <c r="C27" s="14"/>
      <c r="D27" s="14"/>
      <c r="E27" s="14"/>
      <c r="F27" s="65">
        <f>D13</f>
        <v>24000</v>
      </c>
      <c r="G27" s="14"/>
      <c r="H27" s="65">
        <f>F27*(1+$F$13)</f>
        <v>24960</v>
      </c>
      <c r="I27" s="14"/>
      <c r="J27" s="65">
        <f>H27*(1+$F$13)</f>
        <v>25958.400000000001</v>
      </c>
      <c r="K27" s="14"/>
      <c r="L27" s="65">
        <f>J27*(1+$F$13)</f>
        <v>26996.736000000001</v>
      </c>
      <c r="M27" s="14"/>
      <c r="N27" s="65">
        <f>L27*(1+$F$13)</f>
        <v>28076.605440000003</v>
      </c>
      <c r="O27" s="59"/>
    </row>
    <row r="28" spans="1:15" x14ac:dyDescent="0.2">
      <c r="A28" s="58"/>
      <c r="B28" s="14" t="s">
        <v>184</v>
      </c>
      <c r="C28" s="14"/>
      <c r="D28" s="14"/>
      <c r="E28" s="14"/>
      <c r="F28" s="66">
        <f>D14</f>
        <v>60</v>
      </c>
      <c r="G28" s="66"/>
      <c r="H28" s="66">
        <f>F28*(1+$F$14)</f>
        <v>64.2</v>
      </c>
      <c r="I28" s="66"/>
      <c r="J28" s="66">
        <f>H28*(1+$F$14)</f>
        <v>68.694000000000003</v>
      </c>
      <c r="K28" s="66"/>
      <c r="L28" s="66">
        <f>J28*(1+$F$14)</f>
        <v>73.502580000000009</v>
      </c>
      <c r="M28" s="66"/>
      <c r="N28" s="66">
        <f>L28*(1+$F$14)</f>
        <v>78.647760600000012</v>
      </c>
      <c r="O28" s="59"/>
    </row>
    <row r="29" spans="1:15" x14ac:dyDescent="0.2">
      <c r="A29" s="58"/>
      <c r="B29" s="14" t="s">
        <v>185</v>
      </c>
      <c r="C29" s="14"/>
      <c r="D29" s="14"/>
      <c r="E29" s="14"/>
      <c r="F29" s="96">
        <f>F24*F28</f>
        <v>218.31683168316832</v>
      </c>
      <c r="G29" s="66"/>
      <c r="H29" s="96">
        <f>H24*H28</f>
        <v>242.85045583766299</v>
      </c>
      <c r="I29" s="66"/>
      <c r="J29" s="96">
        <f>J24*J28</f>
        <v>270.14107636991525</v>
      </c>
      <c r="K29" s="66"/>
      <c r="L29" s="96">
        <f>L24*L28</f>
        <v>300.49851415999979</v>
      </c>
      <c r="M29" s="66"/>
      <c r="N29" s="96">
        <f>N24*N28</f>
        <v>334.26740659283155</v>
      </c>
      <c r="O29" s="59"/>
    </row>
    <row r="30" spans="1:15" x14ac:dyDescent="0.2">
      <c r="A30" s="58"/>
      <c r="B30" s="14"/>
      <c r="C30" s="14"/>
      <c r="D30" s="14"/>
      <c r="E30" s="14"/>
      <c r="F30" s="67"/>
      <c r="G30" s="14"/>
      <c r="H30" s="67"/>
      <c r="I30" s="14"/>
      <c r="J30" s="67"/>
      <c r="K30" s="14"/>
      <c r="L30" s="67"/>
      <c r="M30" s="14"/>
      <c r="N30" s="67"/>
      <c r="O30" s="59"/>
    </row>
    <row r="31" spans="1:15" x14ac:dyDescent="0.2">
      <c r="A31" s="58"/>
      <c r="B31" s="14" t="s">
        <v>183</v>
      </c>
      <c r="C31" s="14"/>
      <c r="D31" s="67"/>
      <c r="E31" s="67"/>
      <c r="F31" s="65">
        <f>F27*F29</f>
        <v>5239603.9603960393</v>
      </c>
      <c r="G31" s="67"/>
      <c r="H31" s="65">
        <f>H27*H29</f>
        <v>6061547.3777080681</v>
      </c>
      <c r="I31" s="67"/>
      <c r="J31" s="65">
        <f>J27*J29</f>
        <v>7012430.1168408087</v>
      </c>
      <c r="K31" s="67"/>
      <c r="L31" s="65">
        <f>L27*L29</f>
        <v>8112479.0551697761</v>
      </c>
      <c r="M31" s="67"/>
      <c r="N31" s="65">
        <f>N27*N29</f>
        <v>9385094.0863589868</v>
      </c>
      <c r="O31" s="59"/>
    </row>
    <row r="32" spans="1:15" x14ac:dyDescent="0.2">
      <c r="A32" s="58"/>
      <c r="B32" s="14" t="s">
        <v>147</v>
      </c>
      <c r="C32" s="14"/>
      <c r="D32" s="67"/>
      <c r="E32" s="67"/>
      <c r="F32" s="65">
        <f>-D15*F27*F24</f>
        <v>-1746534.6534653467</v>
      </c>
      <c r="G32" s="67"/>
      <c r="H32" s="65">
        <f>-$D$15*(1+$F$15)^(F22)*H27*H24</f>
        <v>-2001632.4674051569</v>
      </c>
      <c r="I32" s="67"/>
      <c r="J32" s="65">
        <f>-$D$15*(1+$F$15)^(H22)*J27*J24</f>
        <v>-2293989.7165057594</v>
      </c>
      <c r="K32" s="67"/>
      <c r="L32" s="65">
        <f>-$D$15*(1+$F$15)^(J22)*L27*L24</f>
        <v>-2629048.4917324232</v>
      </c>
      <c r="M32" s="67"/>
      <c r="N32" s="65">
        <f>-$D$15*(1+$F$15)^(L22)*N27*N24</f>
        <v>-3013045.7526238766</v>
      </c>
      <c r="O32" s="59"/>
    </row>
    <row r="33" spans="1:15" x14ac:dyDescent="0.2">
      <c r="A33" s="58"/>
      <c r="B33" s="14" t="s">
        <v>140</v>
      </c>
      <c r="C33" s="14"/>
      <c r="D33" s="67"/>
      <c r="E33" s="67"/>
      <c r="F33" s="69">
        <f>-D16*F27*F24</f>
        <v>-873267.32673267333</v>
      </c>
      <c r="G33" s="67"/>
      <c r="H33" s="69">
        <f>-$D$16*(1+$F$16)^(F23)*H27*H24</f>
        <v>-944166.25820997951</v>
      </c>
      <c r="I33" s="67"/>
      <c r="J33" s="69">
        <f>-$D$16*(1+$F$16)^(H23)*J27*J24</f>
        <v>-1020821.3405597006</v>
      </c>
      <c r="K33" s="67"/>
      <c r="L33" s="69">
        <f>-$D$16*(1+$F$16)^(J23)*L27*L24</f>
        <v>-1103699.9048427653</v>
      </c>
      <c r="M33" s="67"/>
      <c r="N33" s="69">
        <f>-$D$16*(1+$F$16)^(L23)*N27*N24</f>
        <v>-1193307.223849802</v>
      </c>
      <c r="O33" s="59"/>
    </row>
    <row r="34" spans="1:15" x14ac:dyDescent="0.2">
      <c r="A34" s="58"/>
      <c r="B34" s="14" t="s">
        <v>54</v>
      </c>
      <c r="C34" s="14"/>
      <c r="D34" s="67"/>
      <c r="E34" s="67"/>
      <c r="F34" s="65">
        <f>SUM(F31:F33)</f>
        <v>2619801.9801980196</v>
      </c>
      <c r="G34" s="67"/>
      <c r="H34" s="65">
        <f t="shared" ref="H34:N34" si="0">SUM(H31:H33)</f>
        <v>3115748.6520929313</v>
      </c>
      <c r="I34" s="67"/>
      <c r="J34" s="65">
        <f t="shared" si="0"/>
        <v>3697619.0597753488</v>
      </c>
      <c r="K34" s="67"/>
      <c r="L34" s="65">
        <f t="shared" si="0"/>
        <v>4379730.6585945878</v>
      </c>
      <c r="M34" s="67"/>
      <c r="N34" s="65">
        <f t="shared" si="0"/>
        <v>5178741.109885308</v>
      </c>
      <c r="O34" s="59"/>
    </row>
    <row r="35" spans="1:15" x14ac:dyDescent="0.2">
      <c r="A35" s="58"/>
      <c r="B35" s="14" t="s">
        <v>56</v>
      </c>
      <c r="C35" s="14"/>
      <c r="D35" s="67"/>
      <c r="E35" s="67"/>
      <c r="F35" s="69">
        <f>-($D$18/5)*$N$14</f>
        <v>-700000</v>
      </c>
      <c r="G35" s="67"/>
      <c r="H35" s="69">
        <f>$F$35</f>
        <v>-700000</v>
      </c>
      <c r="I35" s="67"/>
      <c r="J35" s="69">
        <f>$F$35</f>
        <v>-700000</v>
      </c>
      <c r="K35" s="67"/>
      <c r="L35" s="69">
        <f>$F$35</f>
        <v>-700000</v>
      </c>
      <c r="M35" s="67"/>
      <c r="N35" s="69">
        <f>$F$35</f>
        <v>-700000</v>
      </c>
      <c r="O35" s="59"/>
    </row>
    <row r="36" spans="1:15" x14ac:dyDescent="0.2">
      <c r="A36" s="58"/>
      <c r="B36" s="14" t="s">
        <v>141</v>
      </c>
      <c r="C36" s="14"/>
      <c r="D36" s="67"/>
      <c r="E36" s="67"/>
      <c r="F36" s="65">
        <f>F34+F35</f>
        <v>1919801.9801980196</v>
      </c>
      <c r="G36" s="67"/>
      <c r="H36" s="67">
        <f>H34+H35</f>
        <v>2415748.6520929313</v>
      </c>
      <c r="I36" s="67"/>
      <c r="J36" s="67">
        <f>J34+J35</f>
        <v>2997619.0597753488</v>
      </c>
      <c r="K36" s="67"/>
      <c r="L36" s="67">
        <f>L34+L35</f>
        <v>3679730.6585945878</v>
      </c>
      <c r="M36" s="67"/>
      <c r="N36" s="67">
        <f>N34+N35</f>
        <v>4478741.109885308</v>
      </c>
      <c r="O36" s="59"/>
    </row>
    <row r="37" spans="1:15" x14ac:dyDescent="0.2">
      <c r="A37" s="58"/>
      <c r="B37" s="14" t="s">
        <v>143</v>
      </c>
      <c r="C37" s="14"/>
      <c r="D37" s="70">
        <v>0.4</v>
      </c>
      <c r="E37" s="70"/>
      <c r="F37" s="69">
        <f>-$D$37*F36</f>
        <v>-767920.79207920795</v>
      </c>
      <c r="G37" s="70"/>
      <c r="H37" s="69">
        <f t="shared" ref="H37:N37" si="1">-$D$37*H36</f>
        <v>-966299.46083717258</v>
      </c>
      <c r="I37" s="70"/>
      <c r="J37" s="69">
        <f t="shared" si="1"/>
        <v>-1199047.6239101395</v>
      </c>
      <c r="K37" s="70"/>
      <c r="L37" s="69">
        <f t="shared" si="1"/>
        <v>-1471892.2634378353</v>
      </c>
      <c r="M37" s="70"/>
      <c r="N37" s="69">
        <f t="shared" si="1"/>
        <v>-1791496.4439541232</v>
      </c>
      <c r="O37" s="59"/>
    </row>
    <row r="38" spans="1:15" x14ac:dyDescent="0.2">
      <c r="A38" s="58"/>
      <c r="B38" s="14" t="s">
        <v>5</v>
      </c>
      <c r="C38" s="14"/>
      <c r="D38" s="71"/>
      <c r="E38" s="71"/>
      <c r="F38" s="65">
        <f>F36+F37</f>
        <v>1151881.1881188117</v>
      </c>
      <c r="G38" s="71"/>
      <c r="H38" s="67">
        <f>H36+H37</f>
        <v>1449449.1912557587</v>
      </c>
      <c r="I38" s="71"/>
      <c r="J38" s="67">
        <f>J36+J37</f>
        <v>1798571.4358652092</v>
      </c>
      <c r="K38" s="71"/>
      <c r="L38" s="67">
        <f>L36+L37</f>
        <v>2207838.3951567523</v>
      </c>
      <c r="M38" s="71"/>
      <c r="N38" s="67">
        <f>N36+N37</f>
        <v>2687244.6659311848</v>
      </c>
      <c r="O38" s="59"/>
    </row>
    <row r="39" spans="1:15" x14ac:dyDescent="0.2">
      <c r="A39" s="58"/>
      <c r="B39" s="14" t="s">
        <v>6</v>
      </c>
      <c r="C39" s="14"/>
      <c r="D39" s="71"/>
      <c r="E39" s="71"/>
      <c r="F39" s="69">
        <f>-F35</f>
        <v>700000</v>
      </c>
      <c r="G39" s="71"/>
      <c r="H39" s="72">
        <f>-H35</f>
        <v>700000</v>
      </c>
      <c r="I39" s="71"/>
      <c r="J39" s="72">
        <f>-J35</f>
        <v>700000</v>
      </c>
      <c r="K39" s="71"/>
      <c r="L39" s="72">
        <f>-L35</f>
        <v>700000</v>
      </c>
      <c r="M39" s="71"/>
      <c r="N39" s="72">
        <f>-N35</f>
        <v>700000</v>
      </c>
      <c r="O39" s="59"/>
    </row>
    <row r="40" spans="1:15" x14ac:dyDescent="0.2">
      <c r="A40" s="58"/>
      <c r="B40" s="14" t="s">
        <v>142</v>
      </c>
      <c r="C40" s="14"/>
      <c r="D40" s="71"/>
      <c r="E40" s="71"/>
      <c r="F40" s="65">
        <f>F38+F39</f>
        <v>1851881.1881188117</v>
      </c>
      <c r="G40" s="71"/>
      <c r="H40" s="67">
        <f>H38+H39</f>
        <v>2149449.1912557585</v>
      </c>
      <c r="I40" s="71"/>
      <c r="J40" s="67">
        <f>J38+J39</f>
        <v>2498571.4358652094</v>
      </c>
      <c r="K40" s="71"/>
      <c r="L40" s="67">
        <f>L38+L39</f>
        <v>2907838.3951567523</v>
      </c>
      <c r="M40" s="71"/>
      <c r="N40" s="67">
        <f>N38+N39</f>
        <v>3387244.6659311848</v>
      </c>
      <c r="O40" s="59"/>
    </row>
    <row r="41" spans="1:15" x14ac:dyDescent="0.2">
      <c r="A41" s="58"/>
      <c r="B41" s="14" t="s">
        <v>176</v>
      </c>
      <c r="C41" s="14"/>
      <c r="D41" s="71"/>
      <c r="E41" s="71"/>
      <c r="F41" s="65"/>
      <c r="G41" s="71"/>
      <c r="H41" s="67"/>
      <c r="I41" s="71"/>
      <c r="J41" s="67"/>
      <c r="K41" s="71"/>
      <c r="L41" s="67"/>
      <c r="M41" s="71"/>
      <c r="N41" s="67">
        <f>N13*N38</f>
        <v>16123467.995587109</v>
      </c>
      <c r="O41" s="59"/>
    </row>
    <row r="42" spans="1:15" x14ac:dyDescent="0.2">
      <c r="A42" s="58"/>
      <c r="B42" s="14" t="s">
        <v>153</v>
      </c>
      <c r="C42" s="14"/>
      <c r="D42" s="73">
        <f>-(D18+D19)*D24</f>
        <v>-7000000</v>
      </c>
      <c r="E42" s="74"/>
      <c r="F42" s="69"/>
      <c r="G42" s="74"/>
      <c r="H42" s="72"/>
      <c r="I42" s="74"/>
      <c r="J42" s="72"/>
      <c r="K42" s="74"/>
      <c r="L42" s="72"/>
      <c r="M42" s="74"/>
      <c r="N42" s="72"/>
      <c r="O42" s="59"/>
    </row>
    <row r="43" spans="1:15" x14ac:dyDescent="0.2">
      <c r="A43" s="58"/>
      <c r="B43" s="14" t="s">
        <v>188</v>
      </c>
      <c r="C43" s="14"/>
      <c r="D43" s="74">
        <f>SUM(D40:D42)</f>
        <v>-7000000</v>
      </c>
      <c r="E43" s="74"/>
      <c r="F43" s="74">
        <f t="shared" ref="F43:N43" si="2">SUM(F40:F42)</f>
        <v>1851881.1881188117</v>
      </c>
      <c r="G43" s="74"/>
      <c r="H43" s="74">
        <f t="shared" si="2"/>
        <v>2149449.1912557585</v>
      </c>
      <c r="I43" s="74"/>
      <c r="J43" s="74">
        <f t="shared" si="2"/>
        <v>2498571.4358652094</v>
      </c>
      <c r="K43" s="74"/>
      <c r="L43" s="74">
        <f t="shared" si="2"/>
        <v>2907838.3951567523</v>
      </c>
      <c r="M43" s="74"/>
      <c r="N43" s="74">
        <f t="shared" si="2"/>
        <v>19510712.661518294</v>
      </c>
      <c r="O43" s="59"/>
    </row>
    <row r="44" spans="1:15" x14ac:dyDescent="0.2">
      <c r="A44" s="58"/>
      <c r="B44" s="14"/>
      <c r="C44" s="14"/>
      <c r="D44" s="74"/>
      <c r="E44" s="74"/>
      <c r="F44" s="65"/>
      <c r="G44" s="74"/>
      <c r="H44" s="67"/>
      <c r="I44" s="74"/>
      <c r="J44" s="67"/>
      <c r="K44" s="74"/>
      <c r="L44" s="67"/>
      <c r="M44" s="74"/>
      <c r="N44" s="67"/>
      <c r="O44" s="59"/>
    </row>
    <row r="45" spans="1:15" x14ac:dyDescent="0.2">
      <c r="A45" s="58"/>
      <c r="B45" s="76" t="s">
        <v>155</v>
      </c>
      <c r="C45" s="77"/>
      <c r="D45" s="103">
        <f>IRR(D43:N43,0)</f>
        <v>0.43921588736199602</v>
      </c>
      <c r="E45" s="78"/>
      <c r="F45" s="65"/>
      <c r="G45" s="78"/>
      <c r="H45" s="67"/>
      <c r="I45" s="78"/>
      <c r="J45" s="67"/>
      <c r="K45" s="78"/>
      <c r="L45" s="67"/>
      <c r="M45" s="78"/>
      <c r="N45" s="67"/>
      <c r="O45" s="59"/>
    </row>
    <row r="46" spans="1:15" x14ac:dyDescent="0.2">
      <c r="A46" s="58"/>
      <c r="B46" s="79" t="s">
        <v>174</v>
      </c>
      <c r="C46" s="80"/>
      <c r="D46" s="105">
        <f>NPV(D20,F43:N43)+D43</f>
        <v>6725071.7904149871</v>
      </c>
      <c r="E46" s="81"/>
      <c r="F46" s="65"/>
      <c r="G46" s="81"/>
      <c r="H46" s="67"/>
      <c r="I46" s="81"/>
      <c r="J46" s="67"/>
      <c r="K46" s="81"/>
      <c r="L46" s="67"/>
      <c r="M46" s="81"/>
      <c r="N46" s="67"/>
      <c r="O46" s="59"/>
    </row>
    <row r="47" spans="1:15" x14ac:dyDescent="0.2">
      <c r="A47" s="58"/>
      <c r="B47" s="12"/>
      <c r="C47" s="14"/>
      <c r="D47" s="81"/>
      <c r="E47" s="81"/>
      <c r="F47" s="65"/>
      <c r="G47" s="81"/>
      <c r="H47" s="67"/>
      <c r="I47" s="81"/>
      <c r="J47" s="67"/>
      <c r="K47" s="81"/>
      <c r="L47" s="67"/>
      <c r="M47" s="81"/>
      <c r="N47" s="67"/>
      <c r="O47" s="59"/>
    </row>
    <row r="48" spans="1:15" x14ac:dyDescent="0.2">
      <c r="A48" s="58"/>
      <c r="B48" s="14"/>
      <c r="C48" s="14"/>
      <c r="D48" s="74"/>
      <c r="E48" s="74"/>
      <c r="F48" s="65"/>
      <c r="G48" s="74"/>
      <c r="H48" s="67"/>
      <c r="I48" s="74"/>
      <c r="J48" s="67"/>
      <c r="K48" s="74"/>
      <c r="L48" s="67"/>
      <c r="M48" s="74"/>
      <c r="N48" s="67"/>
      <c r="O48" s="59"/>
    </row>
    <row r="49" spans="1:15" x14ac:dyDescent="0.2">
      <c r="A49" s="58"/>
      <c r="B49" s="14" t="s">
        <v>170</v>
      </c>
      <c r="C49" s="14"/>
      <c r="D49" s="74"/>
      <c r="E49" s="74"/>
      <c r="F49" s="65"/>
      <c r="G49" s="74"/>
      <c r="H49" s="67"/>
      <c r="I49" s="74"/>
      <c r="J49" s="67"/>
      <c r="K49" s="74"/>
      <c r="L49" s="67"/>
      <c r="M49" s="74"/>
      <c r="N49" s="67"/>
      <c r="O49" s="59"/>
    </row>
    <row r="50" spans="1:15" x14ac:dyDescent="0.2">
      <c r="A50" s="58"/>
      <c r="B50" s="14"/>
      <c r="C50" s="14"/>
      <c r="D50" s="71"/>
      <c r="E50" s="71"/>
      <c r="F50" s="67"/>
      <c r="G50" s="71"/>
      <c r="H50" s="67"/>
      <c r="I50" s="71"/>
      <c r="J50" s="67"/>
      <c r="K50" s="71"/>
      <c r="L50" s="67"/>
      <c r="M50" s="71"/>
      <c r="N50" s="67"/>
      <c r="O50" s="59"/>
    </row>
    <row r="51" spans="1:15" x14ac:dyDescent="0.2">
      <c r="A51" s="58"/>
      <c r="B51" s="11" t="s">
        <v>229</v>
      </c>
      <c r="C51" s="12"/>
      <c r="D51" s="71"/>
      <c r="E51" s="71"/>
      <c r="F51" s="67"/>
      <c r="G51" s="71"/>
      <c r="H51" s="67"/>
      <c r="I51" s="71"/>
      <c r="J51" s="67"/>
      <c r="K51" s="71"/>
      <c r="L51" s="67"/>
      <c r="M51" s="71"/>
      <c r="N51" s="67"/>
      <c r="O51" s="59"/>
    </row>
    <row r="52" spans="1:15" x14ac:dyDescent="0.2">
      <c r="A52" s="58"/>
      <c r="B52" s="14" t="s">
        <v>160</v>
      </c>
      <c r="C52" s="14"/>
      <c r="D52" s="71"/>
      <c r="E52" s="71"/>
      <c r="F52" s="50">
        <f>-F33/F24</f>
        <v>240000</v>
      </c>
      <c r="G52" s="71"/>
      <c r="H52" s="50">
        <f>-H33/H24</f>
        <v>249600</v>
      </c>
      <c r="I52" s="71"/>
      <c r="J52" s="50">
        <f>-J33/J24</f>
        <v>259584</v>
      </c>
      <c r="K52" s="71"/>
      <c r="L52" s="50">
        <f>-L33/L24</f>
        <v>269967.35999999999</v>
      </c>
      <c r="M52" s="71"/>
      <c r="N52" s="50">
        <f>-N33/N24</f>
        <v>280766.05440000002</v>
      </c>
      <c r="O52" s="59"/>
    </row>
    <row r="53" spans="1:15" x14ac:dyDescent="0.2">
      <c r="A53" s="58"/>
      <c r="B53" s="14" t="s">
        <v>161</v>
      </c>
      <c r="C53" s="14"/>
      <c r="D53" s="71"/>
      <c r="E53" s="71"/>
      <c r="F53" s="72">
        <f>-$D$17*F27</f>
        <v>-120000</v>
      </c>
      <c r="G53" s="71"/>
      <c r="H53" s="72">
        <f>-$D$17*H27</f>
        <v>-124800</v>
      </c>
      <c r="I53" s="71"/>
      <c r="J53" s="72">
        <f>-$D$17*J27</f>
        <v>-129792</v>
      </c>
      <c r="K53" s="71"/>
      <c r="L53" s="72">
        <f>-$D$17*L27</f>
        <v>-134983.67999999999</v>
      </c>
      <c r="M53" s="71"/>
      <c r="N53" s="72">
        <f>-$D$17*N27</f>
        <v>-140383.02720000001</v>
      </c>
      <c r="O53" s="59"/>
    </row>
    <row r="54" spans="1:15" x14ac:dyDescent="0.2">
      <c r="A54" s="58"/>
      <c r="B54" s="14" t="s">
        <v>230</v>
      </c>
      <c r="C54" s="14"/>
      <c r="D54" s="71"/>
      <c r="E54" s="71"/>
      <c r="F54" s="50">
        <f>F52+F53</f>
        <v>120000</v>
      </c>
      <c r="G54" s="71"/>
      <c r="H54" s="50">
        <f t="shared" ref="H54:N54" si="3">H52+H53</f>
        <v>124800</v>
      </c>
      <c r="I54" s="71"/>
      <c r="J54" s="50">
        <f t="shared" si="3"/>
        <v>129792</v>
      </c>
      <c r="K54" s="71"/>
      <c r="L54" s="50">
        <f t="shared" si="3"/>
        <v>134983.67999999999</v>
      </c>
      <c r="M54" s="71"/>
      <c r="N54" s="50">
        <f t="shared" si="3"/>
        <v>140383.02720000001</v>
      </c>
      <c r="O54" s="59"/>
    </row>
    <row r="55" spans="1:15" x14ac:dyDescent="0.2">
      <c r="A55" s="58"/>
      <c r="B55" s="14" t="s">
        <v>159</v>
      </c>
      <c r="C55" s="14"/>
      <c r="D55" s="70">
        <v>0.4</v>
      </c>
      <c r="E55" s="70"/>
      <c r="F55" s="72">
        <f>-$D$55*F54</f>
        <v>-48000</v>
      </c>
      <c r="G55" s="70"/>
      <c r="H55" s="72">
        <f t="shared" ref="H55:N55" si="4">-$D$55*H54</f>
        <v>-49920</v>
      </c>
      <c r="I55" s="70"/>
      <c r="J55" s="72">
        <f t="shared" si="4"/>
        <v>-51916.800000000003</v>
      </c>
      <c r="K55" s="70"/>
      <c r="L55" s="72">
        <f t="shared" si="4"/>
        <v>-53993.472000000002</v>
      </c>
      <c r="M55" s="70"/>
      <c r="N55" s="72">
        <f t="shared" si="4"/>
        <v>-56153.210880000006</v>
      </c>
      <c r="O55" s="59"/>
    </row>
    <row r="56" spans="1:15" x14ac:dyDescent="0.2">
      <c r="A56" s="58"/>
      <c r="B56" s="14" t="s">
        <v>172</v>
      </c>
      <c r="C56" s="14"/>
      <c r="D56" s="71"/>
      <c r="E56" s="71"/>
      <c r="F56" s="50">
        <f>F54+F55</f>
        <v>72000</v>
      </c>
      <c r="G56" s="71"/>
      <c r="H56" s="50">
        <f t="shared" ref="H56:N56" si="5">H54+H55</f>
        <v>74880</v>
      </c>
      <c r="I56" s="71"/>
      <c r="J56" s="50">
        <f t="shared" si="5"/>
        <v>77875.199999999997</v>
      </c>
      <c r="K56" s="71"/>
      <c r="L56" s="50">
        <f t="shared" si="5"/>
        <v>80990.207999999984</v>
      </c>
      <c r="M56" s="71"/>
      <c r="N56" s="50">
        <f t="shared" si="5"/>
        <v>84229.816320000013</v>
      </c>
      <c r="O56" s="59"/>
    </row>
    <row r="57" spans="1:15" x14ac:dyDescent="0.2">
      <c r="A57" s="58"/>
      <c r="B57" s="14"/>
      <c r="C57" s="14"/>
      <c r="D57" s="71"/>
      <c r="E57" s="71"/>
      <c r="F57" s="67"/>
      <c r="G57" s="71"/>
      <c r="H57" s="67"/>
      <c r="I57" s="71"/>
      <c r="J57" s="67"/>
      <c r="K57" s="71"/>
      <c r="L57" s="67"/>
      <c r="M57" s="71"/>
      <c r="N57" s="67"/>
      <c r="O57" s="59"/>
    </row>
    <row r="58" spans="1:15" x14ac:dyDescent="0.2">
      <c r="A58" s="58"/>
      <c r="B58" s="14" t="s">
        <v>231</v>
      </c>
      <c r="C58" s="14"/>
      <c r="D58" s="71"/>
      <c r="E58" s="71"/>
      <c r="F58" s="50">
        <f>F40/F24</f>
        <v>508952.38095238089</v>
      </c>
      <c r="G58" s="91"/>
      <c r="H58" s="50">
        <f>H40/H24</f>
        <v>568228.86167800426</v>
      </c>
      <c r="I58" s="91"/>
      <c r="J58" s="50">
        <f>J40/J24</f>
        <v>635360.11820836645</v>
      </c>
      <c r="K58" s="91"/>
      <c r="L58" s="50">
        <f>L40/L24</f>
        <v>711263.49780644441</v>
      </c>
      <c r="M58" s="91"/>
      <c r="N58" s="50">
        <f>N40/N24</f>
        <v>796964.35346531286</v>
      </c>
      <c r="O58" s="59"/>
    </row>
    <row r="59" spans="1:15" x14ac:dyDescent="0.2">
      <c r="A59" s="58"/>
      <c r="B59" s="14"/>
      <c r="C59" s="14"/>
      <c r="D59" s="71"/>
      <c r="E59" s="71"/>
      <c r="F59" s="67"/>
      <c r="G59" s="71"/>
      <c r="H59" s="67"/>
      <c r="I59" s="71"/>
      <c r="J59" s="67"/>
      <c r="K59" s="71"/>
      <c r="L59" s="67"/>
      <c r="M59" s="71"/>
      <c r="N59" s="67"/>
      <c r="O59" s="59"/>
    </row>
    <row r="60" spans="1:15" x14ac:dyDescent="0.2">
      <c r="A60" s="58"/>
      <c r="B60" s="14" t="s">
        <v>232</v>
      </c>
      <c r="C60" s="14"/>
      <c r="D60" s="71"/>
      <c r="E60" s="71"/>
      <c r="F60" s="67">
        <f>-($D$15)*F27</f>
        <v>-480000</v>
      </c>
      <c r="G60" s="71"/>
      <c r="H60" s="67">
        <f t="shared" ref="H60:N60" si="6">-($D$15)*H27</f>
        <v>-499200</v>
      </c>
      <c r="I60" s="71"/>
      <c r="J60" s="67">
        <f t="shared" si="6"/>
        <v>-519168</v>
      </c>
      <c r="K60" s="71"/>
      <c r="L60" s="67">
        <f t="shared" si="6"/>
        <v>-539934.71999999997</v>
      </c>
      <c r="M60" s="71"/>
      <c r="N60" s="67">
        <f t="shared" si="6"/>
        <v>-561532.10880000005</v>
      </c>
      <c r="O60" s="59"/>
    </row>
    <row r="61" spans="1:15" x14ac:dyDescent="0.2">
      <c r="A61" s="58"/>
      <c r="B61" s="14" t="s">
        <v>163</v>
      </c>
      <c r="C61" s="14"/>
      <c r="D61" s="70">
        <v>0.4</v>
      </c>
      <c r="E61" s="70"/>
      <c r="F61" s="72">
        <f>-$D$61*F60</f>
        <v>192000</v>
      </c>
      <c r="G61" s="70"/>
      <c r="H61" s="72">
        <f t="shared" ref="H61:N61" si="7">-$D$61*H60</f>
        <v>199680</v>
      </c>
      <c r="I61" s="70"/>
      <c r="J61" s="72">
        <f t="shared" si="7"/>
        <v>207667.20000000001</v>
      </c>
      <c r="K61" s="70"/>
      <c r="L61" s="72">
        <f t="shared" si="7"/>
        <v>215973.88800000001</v>
      </c>
      <c r="M61" s="70"/>
      <c r="N61" s="72">
        <f t="shared" si="7"/>
        <v>224612.84352000002</v>
      </c>
      <c r="O61" s="59"/>
    </row>
    <row r="62" spans="1:15" x14ac:dyDescent="0.2">
      <c r="A62" s="58"/>
      <c r="B62" s="14" t="s">
        <v>171</v>
      </c>
      <c r="C62" s="14"/>
      <c r="D62" s="14"/>
      <c r="E62" s="14"/>
      <c r="F62" s="50">
        <f>F60+F61</f>
        <v>-288000</v>
      </c>
      <c r="G62" s="14"/>
      <c r="H62" s="50">
        <f t="shared" ref="H62:N62" si="8">H60+H61</f>
        <v>-299520</v>
      </c>
      <c r="I62" s="14"/>
      <c r="J62" s="50">
        <f t="shared" si="8"/>
        <v>-311500.79999999999</v>
      </c>
      <c r="K62" s="14"/>
      <c r="L62" s="50">
        <f t="shared" si="8"/>
        <v>-323960.83199999994</v>
      </c>
      <c r="M62" s="14"/>
      <c r="N62" s="50">
        <f t="shared" si="8"/>
        <v>-336919.26528000005</v>
      </c>
      <c r="O62" s="59"/>
    </row>
    <row r="63" spans="1:15" x14ac:dyDescent="0.2">
      <c r="A63" s="58"/>
      <c r="B63" s="14"/>
      <c r="C63" s="14"/>
      <c r="D63" s="14"/>
      <c r="E63" s="14"/>
      <c r="F63" s="50"/>
      <c r="G63" s="14"/>
      <c r="H63" s="50"/>
      <c r="I63" s="14"/>
      <c r="J63" s="50"/>
      <c r="K63" s="14"/>
      <c r="L63" s="50"/>
      <c r="M63" s="14"/>
      <c r="N63" s="50"/>
      <c r="O63" s="59"/>
    </row>
    <row r="64" spans="1:15" x14ac:dyDescent="0.2">
      <c r="A64" s="58"/>
      <c r="B64" s="14" t="s">
        <v>178</v>
      </c>
      <c r="C64" s="14"/>
      <c r="D64" s="14"/>
      <c r="E64" s="14"/>
      <c r="F64" s="14"/>
      <c r="G64" s="14"/>
      <c r="H64" s="14"/>
      <c r="I64" s="14"/>
      <c r="J64" s="14"/>
      <c r="K64" s="14"/>
      <c r="L64" s="14"/>
      <c r="M64" s="14"/>
      <c r="N64" s="50">
        <f>N41/N24</f>
        <v>3793593.4702222664</v>
      </c>
      <c r="O64" s="59"/>
    </row>
    <row r="65" spans="1:15" x14ac:dyDescent="0.2">
      <c r="A65" s="58"/>
      <c r="B65" s="14"/>
      <c r="C65" s="14"/>
      <c r="D65" s="14"/>
      <c r="E65" s="14"/>
      <c r="F65" s="14"/>
      <c r="G65" s="14"/>
      <c r="H65" s="14"/>
      <c r="I65" s="14"/>
      <c r="J65" s="14"/>
      <c r="K65" s="14"/>
      <c r="L65" s="14"/>
      <c r="M65" s="14"/>
      <c r="N65" s="82"/>
      <c r="O65" s="59"/>
    </row>
    <row r="66" spans="1:15" x14ac:dyDescent="0.2">
      <c r="A66" s="58"/>
      <c r="B66" s="14" t="s">
        <v>164</v>
      </c>
      <c r="C66" s="14"/>
      <c r="D66" s="14"/>
      <c r="E66" s="14"/>
      <c r="F66" s="82">
        <f>F56+F58+F62+F64</f>
        <v>292952.38095238083</v>
      </c>
      <c r="G66" s="14"/>
      <c r="H66" s="82">
        <f t="shared" ref="H66:N66" si="9">H56+H58+H62+H64</f>
        <v>343588.86167800426</v>
      </c>
      <c r="I66" s="14"/>
      <c r="J66" s="82">
        <f t="shared" si="9"/>
        <v>401734.51820836641</v>
      </c>
      <c r="K66" s="14"/>
      <c r="L66" s="82">
        <f t="shared" si="9"/>
        <v>468292.87380644446</v>
      </c>
      <c r="M66" s="14"/>
      <c r="N66" s="82">
        <f t="shared" si="9"/>
        <v>4337868.3747275788</v>
      </c>
      <c r="O66" s="59"/>
    </row>
    <row r="67" spans="1:15" x14ac:dyDescent="0.2">
      <c r="A67" s="58"/>
      <c r="B67" s="14" t="s">
        <v>15</v>
      </c>
      <c r="C67" s="14"/>
      <c r="D67" s="72">
        <f>-(D18+D19)</f>
        <v>-2000000</v>
      </c>
      <c r="E67" s="67"/>
      <c r="F67" s="72"/>
      <c r="G67" s="67"/>
      <c r="H67" s="72"/>
      <c r="I67" s="67"/>
      <c r="J67" s="72"/>
      <c r="K67" s="67"/>
      <c r="L67" s="72"/>
      <c r="M67" s="67"/>
      <c r="N67" s="72"/>
      <c r="O67" s="59"/>
    </row>
    <row r="68" spans="1:15" x14ac:dyDescent="0.2">
      <c r="A68" s="58"/>
      <c r="B68" s="14" t="s">
        <v>165</v>
      </c>
      <c r="C68" s="14"/>
      <c r="D68" s="50">
        <f>D66+D67</f>
        <v>-2000000</v>
      </c>
      <c r="E68" s="50"/>
      <c r="F68" s="50">
        <f t="shared" ref="F68:N68" si="10">F66+F67</f>
        <v>292952.38095238083</v>
      </c>
      <c r="G68" s="50"/>
      <c r="H68" s="50">
        <f t="shared" si="10"/>
        <v>343588.86167800426</v>
      </c>
      <c r="I68" s="50"/>
      <c r="J68" s="50">
        <f t="shared" si="10"/>
        <v>401734.51820836641</v>
      </c>
      <c r="K68" s="50"/>
      <c r="L68" s="50">
        <f t="shared" si="10"/>
        <v>468292.87380644446</v>
      </c>
      <c r="M68" s="50"/>
      <c r="N68" s="50">
        <f t="shared" si="10"/>
        <v>4337868.3747275788</v>
      </c>
      <c r="O68" s="59"/>
    </row>
    <row r="69" spans="1:15" x14ac:dyDescent="0.2">
      <c r="A69" s="58"/>
      <c r="B69" s="14"/>
      <c r="C69" s="14"/>
      <c r="D69" s="67"/>
      <c r="E69" s="67"/>
      <c r="F69" s="67"/>
      <c r="G69" s="67"/>
      <c r="H69" s="67"/>
      <c r="I69" s="67"/>
      <c r="J69" s="67"/>
      <c r="K69" s="67"/>
      <c r="L69" s="67"/>
      <c r="M69" s="67"/>
      <c r="N69" s="67"/>
      <c r="O69" s="59"/>
    </row>
    <row r="70" spans="1:15" x14ac:dyDescent="0.2">
      <c r="A70" s="58"/>
      <c r="B70" s="76" t="s">
        <v>155</v>
      </c>
      <c r="C70" s="77"/>
      <c r="D70" s="103">
        <f>IRR(D68:N68)</f>
        <v>0.29066930382747569</v>
      </c>
      <c r="E70" s="83"/>
      <c r="F70" s="67"/>
      <c r="G70" s="83"/>
      <c r="H70" s="67"/>
      <c r="I70" s="83"/>
      <c r="J70" s="67"/>
      <c r="K70" s="83"/>
      <c r="L70" s="67"/>
      <c r="M70" s="83"/>
      <c r="N70" s="67"/>
      <c r="O70" s="59"/>
    </row>
    <row r="71" spans="1:15" x14ac:dyDescent="0.2">
      <c r="A71" s="58"/>
      <c r="B71" s="79" t="s">
        <v>174</v>
      </c>
      <c r="C71" s="80"/>
      <c r="D71" s="105">
        <f>NPV(D20,F68:N68)+D68</f>
        <v>684343.3077891143</v>
      </c>
      <c r="E71" s="49"/>
      <c r="F71" s="67"/>
      <c r="G71" s="49"/>
      <c r="H71" s="67"/>
      <c r="I71" s="49"/>
      <c r="J71" s="67"/>
      <c r="K71" s="49"/>
      <c r="L71" s="67"/>
      <c r="M71" s="49"/>
      <c r="N71" s="67"/>
      <c r="O71" s="59"/>
    </row>
    <row r="72" spans="1:15" x14ac:dyDescent="0.2">
      <c r="A72" s="58"/>
      <c r="B72" s="14"/>
      <c r="C72" s="14"/>
      <c r="D72" s="67"/>
      <c r="E72" s="67"/>
      <c r="F72" s="67"/>
      <c r="G72" s="67"/>
      <c r="H72" s="67"/>
      <c r="I72" s="67"/>
      <c r="J72" s="67"/>
      <c r="K72" s="67"/>
      <c r="L72" s="67"/>
      <c r="M72" s="67"/>
      <c r="N72" s="67"/>
      <c r="O72" s="59"/>
    </row>
    <row r="73" spans="1:15" x14ac:dyDescent="0.2">
      <c r="A73" s="58"/>
      <c r="B73" s="14" t="s">
        <v>189</v>
      </c>
      <c r="C73" s="14"/>
      <c r="D73" s="67"/>
      <c r="E73" s="67"/>
      <c r="F73" s="67"/>
      <c r="G73" s="67"/>
      <c r="H73" s="67"/>
      <c r="I73" s="67"/>
      <c r="J73" s="67"/>
      <c r="K73" s="67"/>
      <c r="L73" s="67"/>
      <c r="M73" s="67"/>
      <c r="N73" s="67"/>
      <c r="O73" s="59"/>
    </row>
    <row r="74" spans="1:15" x14ac:dyDescent="0.2">
      <c r="A74" s="58"/>
      <c r="B74" s="14" t="s">
        <v>191</v>
      </c>
      <c r="C74" s="14"/>
      <c r="D74" s="67"/>
      <c r="E74" s="67"/>
      <c r="F74" s="67"/>
      <c r="G74" s="67"/>
      <c r="H74" s="67"/>
      <c r="I74" s="67"/>
      <c r="J74" s="67"/>
      <c r="K74" s="67"/>
      <c r="L74" s="67"/>
      <c r="M74" s="67"/>
      <c r="N74" s="67"/>
      <c r="O74" s="59"/>
    </row>
    <row r="75" spans="1:15" x14ac:dyDescent="0.2">
      <c r="A75" s="58"/>
      <c r="B75" s="14" t="s">
        <v>190</v>
      </c>
      <c r="C75" s="14"/>
      <c r="D75" s="67"/>
      <c r="E75" s="67"/>
      <c r="F75" s="67"/>
      <c r="G75" s="67"/>
      <c r="H75" s="67"/>
      <c r="I75" s="67"/>
      <c r="J75" s="67"/>
      <c r="K75" s="67"/>
      <c r="L75" s="67"/>
      <c r="M75" s="67"/>
      <c r="N75" s="67"/>
      <c r="O75" s="59"/>
    </row>
    <row r="76" spans="1:15" ht="13.5" thickBot="1" x14ac:dyDescent="0.25">
      <c r="A76" s="84"/>
      <c r="B76" s="85"/>
      <c r="C76" s="85"/>
      <c r="D76" s="86"/>
      <c r="E76" s="86"/>
      <c r="F76" s="86"/>
      <c r="G76" s="86"/>
      <c r="H76" s="86"/>
      <c r="I76" s="86"/>
      <c r="J76" s="86"/>
      <c r="K76" s="86"/>
      <c r="L76" s="86"/>
      <c r="M76" s="86"/>
      <c r="N76" s="86"/>
      <c r="O76" s="87"/>
    </row>
    <row r="77" spans="1:15" x14ac:dyDescent="0.2">
      <c r="D77" s="5"/>
      <c r="E77" s="5"/>
      <c r="F77" s="5"/>
      <c r="G77" s="5"/>
      <c r="H77" s="5"/>
      <c r="I77" s="5"/>
      <c r="J77" s="5"/>
      <c r="K77" s="5"/>
      <c r="L77" s="5"/>
      <c r="M77" s="5"/>
      <c r="N77" s="5"/>
    </row>
    <row r="78" spans="1:15" x14ac:dyDescent="0.2">
      <c r="D78" s="5"/>
      <c r="E78" s="5"/>
      <c r="F78" s="5"/>
      <c r="G78" s="5"/>
      <c r="H78" s="5"/>
      <c r="I78" s="5"/>
      <c r="J78" s="5"/>
      <c r="K78" s="5"/>
      <c r="L78" s="5"/>
      <c r="M78" s="5"/>
      <c r="N78" s="5"/>
    </row>
    <row r="79" spans="1:15" x14ac:dyDescent="0.2">
      <c r="D79" s="5"/>
      <c r="E79" s="5"/>
      <c r="F79" s="5"/>
      <c r="G79" s="5"/>
      <c r="H79" s="5"/>
      <c r="I79" s="5"/>
      <c r="J79" s="5"/>
      <c r="K79" s="5"/>
      <c r="L79" s="5"/>
      <c r="M79" s="5"/>
      <c r="N79" s="5"/>
    </row>
    <row r="80" spans="1:15" x14ac:dyDescent="0.2">
      <c r="D80" s="5"/>
      <c r="E80" s="5"/>
      <c r="F80" s="5"/>
      <c r="G80" s="5"/>
      <c r="H80" s="5"/>
      <c r="I80" s="5"/>
      <c r="J80" s="5"/>
      <c r="K80" s="5"/>
      <c r="L80" s="5"/>
      <c r="M80" s="5"/>
      <c r="N80" s="5"/>
    </row>
    <row r="81" spans="4:14" x14ac:dyDescent="0.2">
      <c r="D81" s="5"/>
      <c r="E81" s="5"/>
      <c r="F81" s="5"/>
      <c r="G81" s="5"/>
      <c r="H81" s="5"/>
      <c r="I81" s="5"/>
      <c r="J81" s="5"/>
      <c r="K81" s="5"/>
      <c r="L81" s="5"/>
      <c r="M81" s="5"/>
      <c r="N81" s="5"/>
    </row>
    <row r="82" spans="4:14" x14ac:dyDescent="0.2">
      <c r="D82" s="5"/>
      <c r="E82" s="5"/>
      <c r="F82" s="5"/>
      <c r="G82" s="5"/>
      <c r="H82" s="5"/>
      <c r="I82" s="5"/>
      <c r="J82" s="5"/>
      <c r="K82" s="5"/>
      <c r="L82" s="5"/>
      <c r="M82" s="5"/>
      <c r="N82" s="5"/>
    </row>
    <row r="83" spans="4:14" x14ac:dyDescent="0.2">
      <c r="D83" s="5"/>
      <c r="E83" s="5"/>
      <c r="F83" s="5"/>
      <c r="G83" s="5"/>
      <c r="H83" s="5"/>
      <c r="I83" s="5"/>
      <c r="J83" s="5"/>
      <c r="K83" s="5"/>
      <c r="L83" s="5"/>
      <c r="M83" s="5"/>
      <c r="N83" s="5"/>
    </row>
    <row r="84" spans="4:14" x14ac:dyDescent="0.2">
      <c r="D84" s="5"/>
      <c r="E84" s="5"/>
      <c r="F84" s="5"/>
      <c r="G84" s="5"/>
      <c r="H84" s="5"/>
      <c r="I84" s="5"/>
      <c r="J84" s="5"/>
      <c r="K84" s="5"/>
      <c r="L84" s="5"/>
      <c r="M84" s="5"/>
      <c r="N84" s="5"/>
    </row>
    <row r="85" spans="4:14" x14ac:dyDescent="0.2">
      <c r="D85" s="5"/>
      <c r="E85" s="5"/>
      <c r="F85" s="5"/>
      <c r="G85" s="5"/>
      <c r="H85" s="5"/>
      <c r="I85" s="5"/>
      <c r="J85" s="5"/>
      <c r="K85" s="5"/>
      <c r="L85" s="5"/>
      <c r="M85" s="5"/>
      <c r="N85" s="5"/>
    </row>
    <row r="86" spans="4:14" x14ac:dyDescent="0.2">
      <c r="D86" s="5"/>
      <c r="E86" s="5"/>
      <c r="F86" s="5"/>
      <c r="G86" s="5"/>
      <c r="H86" s="5"/>
      <c r="I86" s="5"/>
      <c r="J86" s="5"/>
      <c r="K86" s="5"/>
      <c r="L86" s="5"/>
      <c r="M86" s="5"/>
      <c r="N86" s="5"/>
    </row>
    <row r="87" spans="4:14" x14ac:dyDescent="0.2">
      <c r="D87" s="5"/>
      <c r="E87" s="5"/>
      <c r="F87" s="5"/>
      <c r="G87" s="5"/>
      <c r="H87" s="5"/>
      <c r="I87" s="5"/>
      <c r="J87" s="5"/>
      <c r="K87" s="5"/>
      <c r="L87" s="5"/>
      <c r="M87" s="5"/>
      <c r="N87" s="5"/>
    </row>
    <row r="88" spans="4:14" x14ac:dyDescent="0.2">
      <c r="D88" s="5"/>
      <c r="E88" s="5"/>
      <c r="F88" s="5"/>
      <c r="G88" s="5"/>
      <c r="H88" s="5"/>
      <c r="I88" s="5"/>
      <c r="J88" s="5"/>
      <c r="K88" s="5"/>
      <c r="L88" s="5"/>
      <c r="M88" s="5"/>
      <c r="N88" s="5"/>
    </row>
    <row r="89" spans="4:14" x14ac:dyDescent="0.2">
      <c r="D89" s="5"/>
      <c r="E89" s="5"/>
      <c r="F89" s="5"/>
      <c r="G89" s="5"/>
      <c r="H89" s="5"/>
      <c r="I89" s="5"/>
      <c r="J89" s="5"/>
      <c r="K89" s="5"/>
      <c r="L89" s="5"/>
      <c r="M89" s="5"/>
      <c r="N89" s="5"/>
    </row>
    <row r="90" spans="4:14" x14ac:dyDescent="0.2">
      <c r="D90" s="5"/>
      <c r="E90" s="5"/>
      <c r="F90" s="5"/>
      <c r="G90" s="5"/>
      <c r="H90" s="5"/>
      <c r="I90" s="5"/>
      <c r="J90" s="5"/>
      <c r="K90" s="5"/>
      <c r="L90" s="5"/>
      <c r="M90" s="5"/>
      <c r="N90" s="5"/>
    </row>
    <row r="91" spans="4:14" x14ac:dyDescent="0.2">
      <c r="D91" s="5"/>
      <c r="E91" s="5"/>
      <c r="F91" s="5"/>
      <c r="G91" s="5"/>
      <c r="H91" s="5"/>
      <c r="I91" s="5"/>
      <c r="J91" s="5"/>
      <c r="K91" s="5"/>
      <c r="L91" s="5"/>
      <c r="M91" s="5"/>
      <c r="N91" s="5"/>
    </row>
    <row r="92" spans="4:14" x14ac:dyDescent="0.2">
      <c r="D92" s="5"/>
      <c r="E92" s="5"/>
      <c r="F92" s="5"/>
      <c r="G92" s="5"/>
      <c r="H92" s="5"/>
      <c r="I92" s="5"/>
      <c r="J92" s="5"/>
      <c r="K92" s="5"/>
      <c r="L92" s="5"/>
      <c r="M92" s="5"/>
      <c r="N92" s="5"/>
    </row>
    <row r="93" spans="4:14" x14ac:dyDescent="0.2">
      <c r="D93" s="5"/>
      <c r="E93" s="5"/>
      <c r="F93" s="5"/>
      <c r="G93" s="5"/>
      <c r="H93" s="5"/>
      <c r="I93" s="5"/>
      <c r="J93" s="5"/>
      <c r="K93" s="5"/>
      <c r="L93" s="5"/>
      <c r="M93" s="5"/>
      <c r="N93" s="5"/>
    </row>
    <row r="94" spans="4:14" x14ac:dyDescent="0.2">
      <c r="D94" s="5"/>
      <c r="E94" s="5"/>
      <c r="F94" s="5"/>
      <c r="G94" s="5"/>
      <c r="H94" s="5"/>
      <c r="I94" s="5"/>
      <c r="J94" s="5"/>
      <c r="K94" s="5"/>
      <c r="L94" s="5"/>
      <c r="M94" s="5"/>
      <c r="N94" s="5"/>
    </row>
    <row r="95" spans="4:14" x14ac:dyDescent="0.2">
      <c r="D95" s="5"/>
      <c r="E95" s="5"/>
      <c r="F95" s="5"/>
      <c r="G95" s="5"/>
      <c r="H95" s="5"/>
      <c r="I95" s="5"/>
      <c r="J95" s="5"/>
      <c r="K95" s="5"/>
      <c r="L95" s="5"/>
      <c r="M95" s="5"/>
      <c r="N95" s="5"/>
    </row>
    <row r="96" spans="4:14" x14ac:dyDescent="0.2">
      <c r="D96" s="5"/>
      <c r="E96" s="5"/>
      <c r="F96" s="5"/>
      <c r="G96" s="5"/>
      <c r="H96" s="5"/>
      <c r="I96" s="5"/>
      <c r="J96" s="5"/>
      <c r="K96" s="5"/>
      <c r="L96" s="5"/>
      <c r="M96" s="5"/>
      <c r="N96" s="5"/>
    </row>
    <row r="97" spans="4:14" x14ac:dyDescent="0.2">
      <c r="D97" s="5"/>
      <c r="E97" s="5"/>
      <c r="F97" s="5"/>
      <c r="G97" s="5"/>
      <c r="H97" s="5"/>
      <c r="I97" s="5"/>
      <c r="J97" s="5"/>
      <c r="K97" s="5"/>
      <c r="L97" s="5"/>
      <c r="M97" s="5"/>
      <c r="N97" s="5"/>
    </row>
    <row r="98" spans="4:14" x14ac:dyDescent="0.2">
      <c r="D98" s="5"/>
      <c r="E98" s="5"/>
      <c r="F98" s="5"/>
      <c r="G98" s="5"/>
      <c r="H98" s="5"/>
      <c r="I98" s="5"/>
      <c r="J98" s="5"/>
      <c r="K98" s="5"/>
      <c r="L98" s="5"/>
      <c r="M98" s="5"/>
      <c r="N98" s="5"/>
    </row>
    <row r="99" spans="4:14" x14ac:dyDescent="0.2">
      <c r="D99" s="5"/>
      <c r="E99" s="5"/>
      <c r="F99" s="5"/>
      <c r="G99" s="5"/>
      <c r="H99" s="5"/>
      <c r="I99" s="5"/>
      <c r="J99" s="5"/>
      <c r="K99" s="5"/>
      <c r="L99" s="5"/>
      <c r="M99" s="5"/>
      <c r="N99" s="5"/>
    </row>
    <row r="100" spans="4:14" x14ac:dyDescent="0.2">
      <c r="D100" s="5"/>
      <c r="E100" s="5"/>
      <c r="F100" s="5"/>
      <c r="G100" s="5"/>
      <c r="H100" s="5"/>
      <c r="I100" s="5"/>
      <c r="J100" s="5"/>
      <c r="K100" s="5"/>
      <c r="L100" s="5"/>
      <c r="M100" s="5"/>
      <c r="N100" s="5"/>
    </row>
    <row r="101" spans="4:14" x14ac:dyDescent="0.2">
      <c r="D101" s="5"/>
      <c r="E101" s="5"/>
      <c r="F101" s="5"/>
      <c r="G101" s="5"/>
      <c r="H101" s="5"/>
      <c r="I101" s="5"/>
      <c r="J101" s="5"/>
      <c r="K101" s="5"/>
      <c r="L101" s="5"/>
      <c r="M101" s="5"/>
      <c r="N101" s="5"/>
    </row>
    <row r="102" spans="4:14" x14ac:dyDescent="0.2">
      <c r="D102" s="5"/>
      <c r="E102" s="5"/>
      <c r="F102" s="5"/>
      <c r="G102" s="5"/>
      <c r="H102" s="5"/>
      <c r="I102" s="5"/>
      <c r="J102" s="5"/>
      <c r="K102" s="5"/>
      <c r="L102" s="5"/>
      <c r="M102" s="5"/>
      <c r="N102" s="5"/>
    </row>
    <row r="103" spans="4:14" x14ac:dyDescent="0.2">
      <c r="D103" s="5"/>
      <c r="E103" s="5"/>
      <c r="F103" s="5"/>
      <c r="G103" s="5"/>
      <c r="H103" s="5"/>
      <c r="I103" s="5"/>
      <c r="J103" s="5"/>
      <c r="K103" s="5"/>
      <c r="L103" s="5"/>
      <c r="M103" s="5"/>
      <c r="N103" s="5"/>
    </row>
    <row r="104" spans="4:14" x14ac:dyDescent="0.2">
      <c r="D104" s="5"/>
      <c r="E104" s="5"/>
      <c r="F104" s="5"/>
      <c r="G104" s="5"/>
      <c r="H104" s="5"/>
      <c r="I104" s="5"/>
      <c r="J104" s="5"/>
      <c r="K104" s="5"/>
      <c r="L104" s="5"/>
      <c r="M104" s="5"/>
      <c r="N104" s="5"/>
    </row>
    <row r="105" spans="4:14" x14ac:dyDescent="0.2">
      <c r="D105" s="5"/>
      <c r="E105" s="5"/>
      <c r="F105" s="5"/>
      <c r="G105" s="5"/>
      <c r="H105" s="5"/>
      <c r="I105" s="5"/>
      <c r="J105" s="5"/>
      <c r="K105" s="5"/>
      <c r="L105" s="5"/>
      <c r="M105" s="5"/>
      <c r="N105" s="5"/>
    </row>
    <row r="106" spans="4:14" x14ac:dyDescent="0.2">
      <c r="D106" s="5"/>
      <c r="E106" s="5"/>
      <c r="F106" s="5"/>
      <c r="G106" s="5"/>
      <c r="H106" s="5"/>
      <c r="I106" s="5"/>
      <c r="J106" s="5"/>
      <c r="K106" s="5"/>
      <c r="L106" s="5"/>
      <c r="M106" s="5"/>
      <c r="N106" s="5"/>
    </row>
    <row r="107" spans="4:14" x14ac:dyDescent="0.2">
      <c r="D107" s="5"/>
      <c r="E107" s="5"/>
      <c r="F107" s="5"/>
      <c r="G107" s="5"/>
      <c r="H107" s="5"/>
      <c r="I107" s="5"/>
      <c r="J107" s="5"/>
      <c r="K107" s="5"/>
      <c r="L107" s="5"/>
      <c r="M107" s="5"/>
      <c r="N107" s="5"/>
    </row>
    <row r="108" spans="4:14" x14ac:dyDescent="0.2">
      <c r="D108" s="5"/>
      <c r="E108" s="5"/>
      <c r="F108" s="5"/>
      <c r="G108" s="5"/>
      <c r="H108" s="5"/>
      <c r="I108" s="5"/>
      <c r="J108" s="5"/>
      <c r="K108" s="5"/>
      <c r="L108" s="5"/>
      <c r="M108" s="5"/>
      <c r="N108" s="5"/>
    </row>
    <row r="109" spans="4:14" x14ac:dyDescent="0.2">
      <c r="D109" s="5"/>
      <c r="E109" s="5"/>
      <c r="F109" s="5"/>
      <c r="G109" s="5"/>
      <c r="H109" s="5"/>
      <c r="I109" s="5"/>
      <c r="J109" s="5"/>
      <c r="K109" s="5"/>
      <c r="L109" s="5"/>
      <c r="M109" s="5"/>
      <c r="N109" s="5"/>
    </row>
    <row r="110" spans="4:14" x14ac:dyDescent="0.2">
      <c r="D110" s="5"/>
      <c r="E110" s="5"/>
      <c r="F110" s="5"/>
      <c r="G110" s="5"/>
      <c r="H110" s="5"/>
      <c r="I110" s="5"/>
      <c r="J110" s="5"/>
      <c r="K110" s="5"/>
      <c r="L110" s="5"/>
      <c r="M110" s="5"/>
      <c r="N110" s="5"/>
    </row>
    <row r="111" spans="4:14" x14ac:dyDescent="0.2">
      <c r="D111" s="5"/>
      <c r="E111" s="5"/>
      <c r="F111" s="5"/>
      <c r="G111" s="5"/>
      <c r="H111" s="5"/>
      <c r="I111" s="5"/>
      <c r="J111" s="5"/>
      <c r="K111" s="5"/>
      <c r="L111" s="5"/>
      <c r="M111" s="5"/>
      <c r="N111" s="5"/>
    </row>
    <row r="112" spans="4:14" x14ac:dyDescent="0.2">
      <c r="D112" s="5"/>
      <c r="E112" s="5"/>
      <c r="F112" s="5"/>
      <c r="G112" s="5"/>
      <c r="H112" s="5"/>
      <c r="I112" s="5"/>
      <c r="J112" s="5"/>
      <c r="K112" s="5"/>
      <c r="L112" s="5"/>
      <c r="M112" s="5"/>
      <c r="N112" s="5"/>
    </row>
    <row r="113" spans="4:14" x14ac:dyDescent="0.2">
      <c r="D113" s="5"/>
      <c r="E113" s="5"/>
      <c r="F113" s="5"/>
      <c r="G113" s="5"/>
      <c r="H113" s="5"/>
      <c r="I113" s="5"/>
      <c r="J113" s="5"/>
      <c r="K113" s="5"/>
      <c r="L113" s="5"/>
      <c r="M113" s="5"/>
      <c r="N113" s="5"/>
    </row>
    <row r="114" spans="4:14" x14ac:dyDescent="0.2">
      <c r="D114" s="5"/>
      <c r="E114" s="5"/>
      <c r="F114" s="5"/>
      <c r="G114" s="5"/>
      <c r="H114" s="5"/>
      <c r="I114" s="5"/>
      <c r="J114" s="5"/>
      <c r="K114" s="5"/>
      <c r="L114" s="5"/>
      <c r="M114" s="5"/>
      <c r="N114" s="5"/>
    </row>
    <row r="115" spans="4:14" x14ac:dyDescent="0.2">
      <c r="D115" s="5"/>
      <c r="E115" s="5"/>
      <c r="F115" s="5"/>
      <c r="G115" s="5"/>
      <c r="H115" s="5"/>
      <c r="I115" s="5"/>
      <c r="J115" s="5"/>
      <c r="K115" s="5"/>
      <c r="L115" s="5"/>
      <c r="M115" s="5"/>
      <c r="N115" s="5"/>
    </row>
    <row r="116" spans="4:14" x14ac:dyDescent="0.2">
      <c r="D116" s="5"/>
      <c r="E116" s="5"/>
      <c r="F116" s="5"/>
      <c r="G116" s="5"/>
      <c r="H116" s="5"/>
      <c r="I116" s="5"/>
      <c r="J116" s="5"/>
      <c r="K116" s="5"/>
      <c r="L116" s="5"/>
      <c r="M116" s="5"/>
      <c r="N116" s="5"/>
    </row>
    <row r="117" spans="4:14" x14ac:dyDescent="0.2">
      <c r="D117" s="5"/>
      <c r="E117" s="5"/>
      <c r="F117" s="5"/>
      <c r="G117" s="5"/>
      <c r="H117" s="5"/>
      <c r="I117" s="5"/>
      <c r="J117" s="5"/>
      <c r="K117" s="5"/>
      <c r="L117" s="5"/>
      <c r="M117" s="5"/>
      <c r="N117" s="5"/>
    </row>
    <row r="118" spans="4:14" x14ac:dyDescent="0.2">
      <c r="D118" s="5"/>
      <c r="E118" s="5"/>
      <c r="F118" s="5"/>
      <c r="G118" s="5"/>
      <c r="H118" s="5"/>
      <c r="I118" s="5"/>
      <c r="J118" s="5"/>
      <c r="K118" s="5"/>
      <c r="L118" s="5"/>
      <c r="M118" s="5"/>
      <c r="N118" s="5"/>
    </row>
    <row r="119" spans="4:14" x14ac:dyDescent="0.2">
      <c r="D119" s="5"/>
      <c r="E119" s="5"/>
      <c r="F119" s="5"/>
      <c r="G119" s="5"/>
      <c r="H119" s="5"/>
      <c r="I119" s="5"/>
      <c r="J119" s="5"/>
      <c r="K119" s="5"/>
      <c r="L119" s="5"/>
      <c r="M119" s="5"/>
      <c r="N119" s="5"/>
    </row>
    <row r="120" spans="4:14" x14ac:dyDescent="0.2">
      <c r="D120" s="5"/>
      <c r="E120" s="5"/>
      <c r="F120" s="5"/>
      <c r="G120" s="5"/>
      <c r="H120" s="5"/>
      <c r="I120" s="5"/>
      <c r="J120" s="5"/>
      <c r="K120" s="5"/>
      <c r="L120" s="5"/>
      <c r="M120" s="5"/>
      <c r="N120" s="5"/>
    </row>
    <row r="121" spans="4:14" x14ac:dyDescent="0.2">
      <c r="D121" s="5"/>
      <c r="E121" s="5"/>
      <c r="F121" s="5"/>
      <c r="G121" s="5"/>
      <c r="H121" s="5"/>
      <c r="I121" s="5"/>
      <c r="J121" s="5"/>
      <c r="K121" s="5"/>
      <c r="L121" s="5"/>
      <c r="M121" s="5"/>
      <c r="N121" s="5"/>
    </row>
    <row r="122" spans="4:14" x14ac:dyDescent="0.2">
      <c r="D122" s="5"/>
      <c r="E122" s="5"/>
      <c r="F122" s="5"/>
      <c r="G122" s="5"/>
      <c r="H122" s="5"/>
      <c r="I122" s="5"/>
      <c r="J122" s="5"/>
      <c r="K122" s="5"/>
      <c r="L122" s="5"/>
      <c r="M122" s="5"/>
      <c r="N122" s="5"/>
    </row>
    <row r="123" spans="4:14" x14ac:dyDescent="0.2">
      <c r="D123" s="5"/>
      <c r="E123" s="5"/>
      <c r="F123" s="5"/>
      <c r="G123" s="5"/>
      <c r="H123" s="5"/>
      <c r="I123" s="5"/>
      <c r="J123" s="5"/>
      <c r="K123" s="5"/>
      <c r="L123" s="5"/>
      <c r="M123" s="5"/>
      <c r="N123" s="5"/>
    </row>
    <row r="124" spans="4:14" x14ac:dyDescent="0.2">
      <c r="D124" s="5"/>
      <c r="E124" s="5"/>
      <c r="F124" s="5"/>
      <c r="G124" s="5"/>
      <c r="H124" s="5"/>
      <c r="I124" s="5"/>
      <c r="J124" s="5"/>
      <c r="K124" s="5"/>
      <c r="L124" s="5"/>
      <c r="M124" s="5"/>
      <c r="N124" s="5"/>
    </row>
    <row r="125" spans="4:14" x14ac:dyDescent="0.2">
      <c r="D125" s="5"/>
      <c r="E125" s="5"/>
      <c r="F125" s="5"/>
      <c r="G125" s="5"/>
      <c r="H125" s="5"/>
      <c r="I125" s="5"/>
      <c r="J125" s="5"/>
      <c r="K125" s="5"/>
      <c r="L125" s="5"/>
      <c r="M125" s="5"/>
      <c r="N125" s="5"/>
    </row>
    <row r="126" spans="4:14" x14ac:dyDescent="0.2">
      <c r="D126" s="5"/>
      <c r="E126" s="5"/>
      <c r="F126" s="5"/>
      <c r="G126" s="5"/>
      <c r="H126" s="5"/>
      <c r="I126" s="5"/>
      <c r="J126" s="5"/>
      <c r="K126" s="5"/>
      <c r="L126" s="5"/>
      <c r="M126" s="5"/>
      <c r="N126" s="5"/>
    </row>
    <row r="127" spans="4:14" x14ac:dyDescent="0.2">
      <c r="D127" s="5"/>
      <c r="E127" s="5"/>
      <c r="F127" s="5"/>
      <c r="G127" s="5"/>
      <c r="H127" s="5"/>
      <c r="I127" s="5"/>
      <c r="J127" s="5"/>
      <c r="K127" s="5"/>
      <c r="L127" s="5"/>
      <c r="M127" s="5"/>
      <c r="N127" s="5"/>
    </row>
    <row r="128" spans="4:14" x14ac:dyDescent="0.2">
      <c r="D128" s="5"/>
      <c r="E128" s="5"/>
      <c r="F128" s="5"/>
      <c r="G128" s="5"/>
      <c r="H128" s="5"/>
      <c r="I128" s="5"/>
      <c r="J128" s="5"/>
      <c r="K128" s="5"/>
      <c r="L128" s="5"/>
      <c r="M128" s="5"/>
      <c r="N128" s="5"/>
    </row>
    <row r="129" spans="4:14" x14ac:dyDescent="0.2">
      <c r="D129" s="5"/>
      <c r="E129" s="5"/>
      <c r="F129" s="5"/>
      <c r="G129" s="5"/>
      <c r="H129" s="5"/>
      <c r="I129" s="5"/>
      <c r="J129" s="5"/>
      <c r="K129" s="5"/>
      <c r="L129" s="5"/>
      <c r="M129" s="5"/>
      <c r="N129" s="5"/>
    </row>
    <row r="130" spans="4:14" x14ac:dyDescent="0.2">
      <c r="D130" s="5"/>
      <c r="E130" s="5"/>
      <c r="F130" s="5"/>
      <c r="G130" s="5"/>
      <c r="H130" s="5"/>
      <c r="I130" s="5"/>
      <c r="J130" s="5"/>
      <c r="K130" s="5"/>
      <c r="L130" s="5"/>
      <c r="M130" s="5"/>
      <c r="N130" s="5"/>
    </row>
    <row r="131" spans="4:14" x14ac:dyDescent="0.2">
      <c r="D131" s="5"/>
      <c r="E131" s="5"/>
      <c r="F131" s="5"/>
      <c r="G131" s="5"/>
      <c r="H131" s="5"/>
      <c r="I131" s="5"/>
      <c r="J131" s="5"/>
      <c r="K131" s="5"/>
      <c r="L131" s="5"/>
      <c r="M131" s="5"/>
      <c r="N131" s="5"/>
    </row>
    <row r="132" spans="4:14" x14ac:dyDescent="0.2">
      <c r="D132" s="5"/>
      <c r="E132" s="5"/>
      <c r="F132" s="5"/>
      <c r="G132" s="5"/>
      <c r="H132" s="5"/>
      <c r="I132" s="5"/>
      <c r="J132" s="5"/>
      <c r="K132" s="5"/>
      <c r="L132" s="5"/>
      <c r="M132" s="5"/>
      <c r="N132" s="5"/>
    </row>
    <row r="133" spans="4:14" x14ac:dyDescent="0.2">
      <c r="D133" s="5"/>
      <c r="E133" s="5"/>
      <c r="F133" s="5"/>
      <c r="G133" s="5"/>
      <c r="H133" s="5"/>
      <c r="I133" s="5"/>
      <c r="J133" s="5"/>
      <c r="K133" s="5"/>
      <c r="L133" s="5"/>
      <c r="M133" s="5"/>
      <c r="N133" s="5"/>
    </row>
    <row r="134" spans="4:14" x14ac:dyDescent="0.2">
      <c r="D134" s="5"/>
      <c r="E134" s="5"/>
      <c r="F134" s="5"/>
      <c r="G134" s="5"/>
      <c r="H134" s="5"/>
      <c r="I134" s="5"/>
      <c r="J134" s="5"/>
      <c r="K134" s="5"/>
      <c r="L134" s="5"/>
      <c r="M134" s="5"/>
      <c r="N134" s="5"/>
    </row>
    <row r="135" spans="4:14" x14ac:dyDescent="0.2">
      <c r="D135" s="5"/>
      <c r="E135" s="5"/>
      <c r="F135" s="5"/>
      <c r="G135" s="5"/>
      <c r="H135" s="5"/>
      <c r="I135" s="5"/>
      <c r="J135" s="5"/>
      <c r="K135" s="5"/>
      <c r="L135" s="5"/>
      <c r="M135" s="5"/>
      <c r="N135" s="5"/>
    </row>
    <row r="136" spans="4:14" x14ac:dyDescent="0.2">
      <c r="D136" s="5"/>
      <c r="E136" s="5"/>
      <c r="F136" s="5"/>
      <c r="G136" s="5"/>
      <c r="H136" s="5"/>
      <c r="I136" s="5"/>
      <c r="J136" s="5"/>
      <c r="K136" s="5"/>
      <c r="L136" s="5"/>
      <c r="M136" s="5"/>
      <c r="N136" s="5"/>
    </row>
    <row r="137" spans="4:14" x14ac:dyDescent="0.2">
      <c r="D137" s="5"/>
      <c r="E137" s="5"/>
      <c r="F137" s="5"/>
      <c r="G137" s="5"/>
      <c r="H137" s="5"/>
      <c r="I137" s="5"/>
      <c r="J137" s="5"/>
      <c r="K137" s="5"/>
      <c r="L137" s="5"/>
      <c r="M137" s="5"/>
      <c r="N137" s="5"/>
    </row>
    <row r="138" spans="4:14" x14ac:dyDescent="0.2">
      <c r="D138" s="5"/>
      <c r="E138" s="5"/>
      <c r="F138" s="5"/>
      <c r="G138" s="5"/>
      <c r="H138" s="5"/>
      <c r="I138" s="5"/>
      <c r="J138" s="5"/>
      <c r="K138" s="5"/>
      <c r="L138" s="5"/>
      <c r="M138" s="5"/>
      <c r="N138" s="5"/>
    </row>
    <row r="139" spans="4:14" x14ac:dyDescent="0.2">
      <c r="D139" s="5"/>
      <c r="E139" s="5"/>
      <c r="F139" s="5"/>
      <c r="G139" s="5"/>
      <c r="H139" s="5"/>
      <c r="I139" s="5"/>
      <c r="J139" s="5"/>
      <c r="K139" s="5"/>
      <c r="L139" s="5"/>
      <c r="M139" s="5"/>
      <c r="N139" s="5"/>
    </row>
    <row r="140" spans="4:14" x14ac:dyDescent="0.2">
      <c r="D140" s="5"/>
      <c r="E140" s="5"/>
      <c r="F140" s="5"/>
      <c r="G140" s="5"/>
      <c r="H140" s="5"/>
      <c r="I140" s="5"/>
      <c r="J140" s="5"/>
      <c r="K140" s="5"/>
      <c r="L140" s="5"/>
      <c r="M140" s="5"/>
      <c r="N140" s="5"/>
    </row>
    <row r="141" spans="4:14" x14ac:dyDescent="0.2">
      <c r="D141" s="5"/>
      <c r="E141" s="5"/>
      <c r="F141" s="5"/>
      <c r="G141" s="5"/>
      <c r="H141" s="5"/>
      <c r="I141" s="5"/>
      <c r="J141" s="5"/>
      <c r="K141" s="5"/>
      <c r="L141" s="5"/>
      <c r="M141" s="5"/>
      <c r="N141" s="5"/>
    </row>
    <row r="142" spans="4:14" x14ac:dyDescent="0.2">
      <c r="D142" s="5"/>
      <c r="E142" s="5"/>
      <c r="F142" s="5"/>
      <c r="G142" s="5"/>
      <c r="H142" s="5"/>
      <c r="I142" s="5"/>
      <c r="J142" s="5"/>
      <c r="K142" s="5"/>
      <c r="L142" s="5"/>
      <c r="M142" s="5"/>
      <c r="N142" s="5"/>
    </row>
    <row r="143" spans="4:14" x14ac:dyDescent="0.2">
      <c r="D143" s="5"/>
      <c r="E143" s="5"/>
      <c r="F143" s="5"/>
      <c r="G143" s="5"/>
      <c r="H143" s="5"/>
      <c r="I143" s="5"/>
      <c r="J143" s="5"/>
      <c r="K143" s="5"/>
      <c r="L143" s="5"/>
      <c r="M143" s="5"/>
      <c r="N143" s="5"/>
    </row>
    <row r="144" spans="4:14" x14ac:dyDescent="0.2">
      <c r="D144" s="5"/>
      <c r="E144" s="5"/>
      <c r="F144" s="5"/>
      <c r="G144" s="5"/>
      <c r="H144" s="5"/>
      <c r="I144" s="5"/>
      <c r="J144" s="5"/>
      <c r="K144" s="5"/>
      <c r="L144" s="5"/>
      <c r="M144" s="5"/>
      <c r="N144" s="5"/>
    </row>
    <row r="145" spans="4:14" x14ac:dyDescent="0.2">
      <c r="D145" s="5"/>
      <c r="E145" s="5"/>
      <c r="F145" s="5"/>
      <c r="G145" s="5"/>
      <c r="H145" s="5"/>
      <c r="I145" s="5"/>
      <c r="J145" s="5"/>
      <c r="K145" s="5"/>
      <c r="L145" s="5"/>
      <c r="M145" s="5"/>
      <c r="N145" s="5"/>
    </row>
    <row r="146" spans="4:14" x14ac:dyDescent="0.2">
      <c r="D146" s="5"/>
      <c r="E146" s="5"/>
      <c r="F146" s="5"/>
      <c r="G146" s="5"/>
      <c r="H146" s="5"/>
      <c r="I146" s="5"/>
      <c r="J146" s="5"/>
      <c r="K146" s="5"/>
      <c r="L146" s="5"/>
      <c r="M146" s="5"/>
      <c r="N146" s="5"/>
    </row>
    <row r="147" spans="4:14" x14ac:dyDescent="0.2">
      <c r="D147" s="5"/>
      <c r="E147" s="5"/>
      <c r="F147" s="5"/>
      <c r="G147" s="5"/>
      <c r="H147" s="5"/>
      <c r="I147" s="5"/>
      <c r="J147" s="5"/>
      <c r="K147" s="5"/>
      <c r="L147" s="5"/>
      <c r="M147" s="5"/>
      <c r="N147" s="5"/>
    </row>
    <row r="148" spans="4:14" x14ac:dyDescent="0.2">
      <c r="D148" s="5"/>
      <c r="E148" s="5"/>
      <c r="F148" s="5"/>
      <c r="G148" s="5"/>
      <c r="H148" s="5"/>
      <c r="I148" s="5"/>
      <c r="J148" s="5"/>
      <c r="K148" s="5"/>
      <c r="L148" s="5"/>
      <c r="M148" s="5"/>
      <c r="N148" s="5"/>
    </row>
    <row r="149" spans="4:14" x14ac:dyDescent="0.2">
      <c r="D149" s="5"/>
      <c r="E149" s="5"/>
      <c r="F149" s="5"/>
      <c r="G149" s="5"/>
      <c r="H149" s="5"/>
      <c r="I149" s="5"/>
      <c r="J149" s="5"/>
      <c r="K149" s="5"/>
      <c r="L149" s="5"/>
      <c r="M149" s="5"/>
      <c r="N149" s="5"/>
    </row>
    <row r="150" spans="4:14" x14ac:dyDescent="0.2">
      <c r="D150" s="5"/>
      <c r="E150" s="5"/>
      <c r="F150" s="5"/>
      <c r="G150" s="5"/>
      <c r="H150" s="5"/>
      <c r="I150" s="5"/>
      <c r="J150" s="5"/>
      <c r="K150" s="5"/>
      <c r="L150" s="5"/>
      <c r="M150" s="5"/>
      <c r="N150" s="5"/>
    </row>
    <row r="151" spans="4:14" x14ac:dyDescent="0.2">
      <c r="D151" s="5"/>
      <c r="E151" s="5"/>
      <c r="F151" s="5"/>
      <c r="G151" s="5"/>
      <c r="H151" s="5"/>
      <c r="I151" s="5"/>
      <c r="J151" s="5"/>
      <c r="K151" s="5"/>
      <c r="L151" s="5"/>
      <c r="M151" s="5"/>
      <c r="N151" s="5"/>
    </row>
    <row r="152" spans="4:14" x14ac:dyDescent="0.2">
      <c r="D152" s="5"/>
      <c r="E152" s="5"/>
      <c r="F152" s="5"/>
      <c r="G152" s="5"/>
      <c r="H152" s="5"/>
      <c r="I152" s="5"/>
      <c r="J152" s="5"/>
      <c r="K152" s="5"/>
      <c r="L152" s="5"/>
      <c r="M152" s="5"/>
      <c r="N152" s="5"/>
    </row>
    <row r="153" spans="4:14" x14ac:dyDescent="0.2">
      <c r="D153" s="5"/>
      <c r="E153" s="5"/>
      <c r="F153" s="5"/>
      <c r="G153" s="5"/>
      <c r="H153" s="5"/>
      <c r="I153" s="5"/>
      <c r="J153" s="5"/>
      <c r="K153" s="5"/>
      <c r="L153" s="5"/>
      <c r="M153" s="5"/>
      <c r="N153" s="5"/>
    </row>
    <row r="154" spans="4:14" x14ac:dyDescent="0.2">
      <c r="D154" s="5"/>
      <c r="E154" s="5"/>
      <c r="F154" s="5"/>
      <c r="G154" s="5"/>
      <c r="H154" s="5"/>
      <c r="I154" s="5"/>
      <c r="J154" s="5"/>
      <c r="K154" s="5"/>
      <c r="L154" s="5"/>
      <c r="M154" s="5"/>
      <c r="N154" s="5"/>
    </row>
    <row r="155" spans="4:14" x14ac:dyDescent="0.2">
      <c r="D155" s="5"/>
      <c r="E155" s="5"/>
      <c r="F155" s="5"/>
      <c r="G155" s="5"/>
      <c r="H155" s="5"/>
      <c r="I155" s="5"/>
      <c r="J155" s="5"/>
      <c r="K155" s="5"/>
      <c r="L155" s="5"/>
      <c r="M155" s="5"/>
      <c r="N155" s="5"/>
    </row>
    <row r="156" spans="4:14" x14ac:dyDescent="0.2">
      <c r="D156" s="5"/>
      <c r="E156" s="5"/>
      <c r="F156" s="5"/>
      <c r="G156" s="5"/>
      <c r="H156" s="5"/>
      <c r="I156" s="5"/>
      <c r="J156" s="5"/>
      <c r="K156" s="5"/>
      <c r="L156" s="5"/>
      <c r="M156" s="5"/>
      <c r="N156" s="5"/>
    </row>
    <row r="157" spans="4:14" x14ac:dyDescent="0.2">
      <c r="D157" s="5"/>
      <c r="E157" s="5"/>
      <c r="F157" s="5"/>
      <c r="G157" s="5"/>
      <c r="H157" s="5"/>
      <c r="I157" s="5"/>
      <c r="J157" s="5"/>
      <c r="K157" s="5"/>
      <c r="L157" s="5"/>
      <c r="M157" s="5"/>
      <c r="N157" s="5"/>
    </row>
    <row r="158" spans="4:14" x14ac:dyDescent="0.2">
      <c r="D158" s="5"/>
      <c r="E158" s="5"/>
      <c r="F158" s="5"/>
      <c r="G158" s="5"/>
      <c r="H158" s="5"/>
      <c r="I158" s="5"/>
      <c r="J158" s="5"/>
      <c r="K158" s="5"/>
      <c r="L158" s="5"/>
      <c r="M158" s="5"/>
      <c r="N158" s="5"/>
    </row>
    <row r="159" spans="4:14" x14ac:dyDescent="0.2">
      <c r="D159" s="5"/>
      <c r="E159" s="5"/>
      <c r="F159" s="5"/>
      <c r="G159" s="5"/>
      <c r="H159" s="5"/>
      <c r="I159" s="5"/>
      <c r="J159" s="5"/>
      <c r="K159" s="5"/>
      <c r="L159" s="5"/>
      <c r="M159" s="5"/>
      <c r="N159" s="5"/>
    </row>
    <row r="160" spans="4:14" x14ac:dyDescent="0.2">
      <c r="D160" s="5"/>
      <c r="E160" s="5"/>
      <c r="F160" s="5"/>
      <c r="G160" s="5"/>
      <c r="H160" s="5"/>
      <c r="I160" s="5"/>
      <c r="J160" s="5"/>
      <c r="K160" s="5"/>
      <c r="L160" s="5"/>
      <c r="M160" s="5"/>
      <c r="N160" s="5"/>
    </row>
    <row r="161" spans="4:14" x14ac:dyDescent="0.2">
      <c r="D161" s="5"/>
      <c r="E161" s="5"/>
      <c r="F161" s="5"/>
      <c r="G161" s="5"/>
      <c r="H161" s="5"/>
      <c r="I161" s="5"/>
      <c r="J161" s="5"/>
      <c r="K161" s="5"/>
      <c r="L161" s="5"/>
      <c r="M161" s="5"/>
      <c r="N161" s="5"/>
    </row>
    <row r="162" spans="4:14" x14ac:dyDescent="0.2">
      <c r="D162" s="5"/>
      <c r="E162" s="5"/>
      <c r="F162" s="5"/>
      <c r="G162" s="5"/>
      <c r="H162" s="5"/>
      <c r="I162" s="5"/>
      <c r="J162" s="5"/>
      <c r="K162" s="5"/>
      <c r="L162" s="5"/>
      <c r="M162" s="5"/>
      <c r="N162" s="5"/>
    </row>
    <row r="163" spans="4:14" x14ac:dyDescent="0.2">
      <c r="D163" s="5"/>
      <c r="E163" s="5"/>
      <c r="F163" s="5"/>
      <c r="G163" s="5"/>
      <c r="H163" s="5"/>
      <c r="I163" s="5"/>
      <c r="J163" s="5"/>
      <c r="K163" s="5"/>
      <c r="L163" s="5"/>
      <c r="M163" s="5"/>
      <c r="N163" s="5"/>
    </row>
    <row r="164" spans="4:14" x14ac:dyDescent="0.2">
      <c r="D164" s="5"/>
      <c r="E164" s="5"/>
      <c r="F164" s="5"/>
      <c r="G164" s="5"/>
      <c r="H164" s="5"/>
      <c r="I164" s="5"/>
      <c r="J164" s="5"/>
      <c r="K164" s="5"/>
      <c r="L164" s="5"/>
      <c r="M164" s="5"/>
      <c r="N164" s="5"/>
    </row>
    <row r="165" spans="4:14" x14ac:dyDescent="0.2">
      <c r="D165" s="5"/>
      <c r="E165" s="5"/>
      <c r="F165" s="5"/>
      <c r="G165" s="5"/>
      <c r="H165" s="5"/>
      <c r="I165" s="5"/>
      <c r="J165" s="5"/>
      <c r="K165" s="5"/>
      <c r="L165" s="5"/>
      <c r="M165" s="5"/>
      <c r="N165" s="5"/>
    </row>
    <row r="166" spans="4:14" x14ac:dyDescent="0.2">
      <c r="D166" s="5"/>
      <c r="E166" s="5"/>
      <c r="F166" s="5"/>
      <c r="G166" s="5"/>
      <c r="H166" s="5"/>
      <c r="I166" s="5"/>
      <c r="J166" s="5"/>
      <c r="K166" s="5"/>
      <c r="L166" s="5"/>
      <c r="M166" s="5"/>
      <c r="N166" s="5"/>
    </row>
    <row r="167" spans="4:14" x14ac:dyDescent="0.2">
      <c r="D167" s="5"/>
      <c r="E167" s="5"/>
      <c r="F167" s="5"/>
      <c r="G167" s="5"/>
      <c r="H167" s="5"/>
      <c r="I167" s="5"/>
      <c r="J167" s="5"/>
      <c r="K167" s="5"/>
      <c r="L167" s="5"/>
      <c r="M167" s="5"/>
      <c r="N167" s="5"/>
    </row>
    <row r="168" spans="4:14" x14ac:dyDescent="0.2">
      <c r="D168" s="5"/>
      <c r="E168" s="5"/>
      <c r="F168" s="5"/>
      <c r="G168" s="5"/>
      <c r="H168" s="5"/>
      <c r="I168" s="5"/>
      <c r="J168" s="5"/>
      <c r="K168" s="5"/>
      <c r="L168" s="5"/>
      <c r="M168" s="5"/>
      <c r="N168" s="5"/>
    </row>
    <row r="169" spans="4:14" x14ac:dyDescent="0.2">
      <c r="D169" s="5"/>
      <c r="E169" s="5"/>
      <c r="F169" s="5"/>
      <c r="G169" s="5"/>
      <c r="H169" s="5"/>
      <c r="I169" s="5"/>
      <c r="J169" s="5"/>
      <c r="K169" s="5"/>
      <c r="L169" s="5"/>
      <c r="M169" s="5"/>
      <c r="N169" s="5"/>
    </row>
    <row r="170" spans="4:14" x14ac:dyDescent="0.2">
      <c r="D170" s="5"/>
      <c r="E170" s="5"/>
      <c r="F170" s="5"/>
      <c r="G170" s="5"/>
      <c r="H170" s="5"/>
      <c r="I170" s="5"/>
      <c r="J170" s="5"/>
      <c r="K170" s="5"/>
      <c r="L170" s="5"/>
      <c r="M170" s="5"/>
      <c r="N170" s="5"/>
    </row>
    <row r="171" spans="4:14" x14ac:dyDescent="0.2">
      <c r="D171" s="5"/>
      <c r="E171" s="5"/>
      <c r="F171" s="5"/>
      <c r="G171" s="5"/>
      <c r="H171" s="5"/>
      <c r="I171" s="5"/>
      <c r="J171" s="5"/>
      <c r="K171" s="5"/>
      <c r="L171" s="5"/>
      <c r="M171" s="5"/>
      <c r="N171" s="5"/>
    </row>
    <row r="172" spans="4:14" x14ac:dyDescent="0.2">
      <c r="D172" s="5"/>
      <c r="E172" s="5"/>
      <c r="F172" s="5"/>
      <c r="G172" s="5"/>
      <c r="H172" s="5"/>
      <c r="I172" s="5"/>
      <c r="J172" s="5"/>
      <c r="K172" s="5"/>
      <c r="L172" s="5"/>
      <c r="M172" s="5"/>
      <c r="N172" s="5"/>
    </row>
    <row r="173" spans="4:14" x14ac:dyDescent="0.2">
      <c r="D173" s="5"/>
      <c r="E173" s="5"/>
      <c r="F173" s="5"/>
      <c r="G173" s="5"/>
      <c r="H173" s="5"/>
      <c r="I173" s="5"/>
      <c r="J173" s="5"/>
      <c r="K173" s="5"/>
      <c r="L173" s="5"/>
      <c r="M173" s="5"/>
      <c r="N173" s="5"/>
    </row>
    <row r="174" spans="4:14" x14ac:dyDescent="0.2">
      <c r="D174" s="5"/>
      <c r="E174" s="5"/>
      <c r="F174" s="5"/>
      <c r="G174" s="5"/>
      <c r="H174" s="5"/>
      <c r="I174" s="5"/>
      <c r="J174" s="5"/>
      <c r="K174" s="5"/>
      <c r="L174" s="5"/>
      <c r="M174" s="5"/>
      <c r="N174" s="5"/>
    </row>
    <row r="175" spans="4:14" x14ac:dyDescent="0.2">
      <c r="D175" s="5"/>
      <c r="E175" s="5"/>
      <c r="F175" s="5"/>
      <c r="G175" s="5"/>
      <c r="H175" s="5"/>
      <c r="I175" s="5"/>
      <c r="J175" s="5"/>
      <c r="K175" s="5"/>
      <c r="L175" s="5"/>
      <c r="M175" s="5"/>
      <c r="N175" s="5"/>
    </row>
    <row r="176" spans="4:14" x14ac:dyDescent="0.2">
      <c r="D176" s="5"/>
      <c r="E176" s="5"/>
      <c r="F176" s="5"/>
      <c r="G176" s="5"/>
      <c r="H176" s="5"/>
      <c r="I176" s="5"/>
      <c r="J176" s="5"/>
      <c r="K176" s="5"/>
      <c r="L176" s="5"/>
      <c r="M176" s="5"/>
      <c r="N176" s="5"/>
    </row>
    <row r="177" spans="4:14" x14ac:dyDescent="0.2">
      <c r="D177" s="5"/>
      <c r="E177" s="5"/>
      <c r="F177" s="5"/>
      <c r="G177" s="5"/>
      <c r="H177" s="5"/>
      <c r="I177" s="5"/>
      <c r="J177" s="5"/>
      <c r="K177" s="5"/>
      <c r="L177" s="5"/>
      <c r="M177" s="5"/>
      <c r="N177" s="5"/>
    </row>
    <row r="178" spans="4:14" x14ac:dyDescent="0.2">
      <c r="D178" s="5"/>
      <c r="E178" s="5"/>
      <c r="F178" s="5"/>
      <c r="G178" s="5"/>
      <c r="H178" s="5"/>
      <c r="I178" s="5"/>
      <c r="J178" s="5"/>
      <c r="K178" s="5"/>
      <c r="L178" s="5"/>
      <c r="M178" s="5"/>
      <c r="N178" s="5"/>
    </row>
    <row r="179" spans="4:14" x14ac:dyDescent="0.2">
      <c r="D179" s="5"/>
      <c r="E179" s="5"/>
      <c r="F179" s="5"/>
      <c r="G179" s="5"/>
      <c r="H179" s="5"/>
      <c r="I179" s="5"/>
      <c r="J179" s="5"/>
      <c r="K179" s="5"/>
      <c r="L179" s="5"/>
      <c r="M179" s="5"/>
      <c r="N179" s="5"/>
    </row>
    <row r="180" spans="4:14" x14ac:dyDescent="0.2">
      <c r="D180" s="5"/>
      <c r="E180" s="5"/>
      <c r="F180" s="5"/>
      <c r="G180" s="5"/>
      <c r="H180" s="5"/>
      <c r="I180" s="5"/>
      <c r="J180" s="5"/>
      <c r="K180" s="5"/>
      <c r="L180" s="5"/>
      <c r="M180" s="5"/>
      <c r="N180" s="5"/>
    </row>
    <row r="181" spans="4:14" x14ac:dyDescent="0.2">
      <c r="D181" s="5"/>
      <c r="E181" s="5"/>
      <c r="F181" s="5"/>
      <c r="G181" s="5"/>
      <c r="H181" s="5"/>
      <c r="I181" s="5"/>
      <c r="J181" s="5"/>
      <c r="K181" s="5"/>
      <c r="L181" s="5"/>
      <c r="M181" s="5"/>
      <c r="N181" s="5"/>
    </row>
  </sheetData>
  <mergeCells count="2">
    <mergeCell ref="B2:N2"/>
    <mergeCell ref="B4:N10"/>
  </mergeCells>
  <phoneticPr fontId="0" type="noConversion"/>
  <pageMargins left="0.5" right="0.5" top="0.75" bottom="0.75" header="0.5" footer="0.5"/>
  <pageSetup scale="70" orientation="portrait" r:id="rId1"/>
  <headerFooter alignWithMargins="0"/>
  <ignoredErrors>
    <ignoredError sqref="F55:N55" formula="1"/>
    <ignoredError sqref="H27:N36 F27:F36 G27:G39 F38" unlockedFormula="1"/>
    <ignoredError sqref="F37 H37:N39 F39:F40"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heetViews>
  <sheetFormatPr defaultRowHeight="12.75" x14ac:dyDescent="0.2"/>
  <cols>
    <col min="1" max="1" width="2.83203125" customWidth="1"/>
    <col min="2" max="2" width="40.83203125" customWidth="1"/>
    <col min="3" max="3" width="6.83203125" customWidth="1"/>
    <col min="4" max="4" width="16.83203125" customWidth="1"/>
    <col min="5" max="5" width="2.83203125" customWidth="1"/>
    <col min="6" max="6" width="16.83203125" customWidth="1"/>
    <col min="7" max="7" width="2.83203125" customWidth="1"/>
    <col min="8" max="8" width="16.83203125" customWidth="1"/>
    <col min="9" max="9" width="2.83203125" customWidth="1"/>
    <col min="10" max="10" width="16.83203125" customWidth="1"/>
    <col min="11" max="11" width="2.83203125" customWidth="1"/>
  </cols>
  <sheetData>
    <row r="1" spans="1:11" x14ac:dyDescent="0.2">
      <c r="A1" s="28"/>
      <c r="B1" s="29"/>
      <c r="C1" s="29"/>
      <c r="D1" s="29"/>
      <c r="E1" s="29"/>
      <c r="F1" s="29"/>
      <c r="G1" s="29"/>
      <c r="H1" s="29"/>
      <c r="I1" s="29"/>
      <c r="J1" s="29"/>
      <c r="K1" s="30"/>
    </row>
    <row r="2" spans="1:11" ht="15.75" x14ac:dyDescent="0.2">
      <c r="A2" s="1"/>
      <c r="B2" s="107" t="s">
        <v>241</v>
      </c>
      <c r="C2" s="107"/>
      <c r="D2" s="107"/>
      <c r="E2" s="108"/>
      <c r="F2" s="108"/>
      <c r="G2" s="108"/>
      <c r="H2" s="108"/>
      <c r="I2" s="108"/>
      <c r="J2" s="108"/>
      <c r="K2" s="3"/>
    </row>
    <row r="3" spans="1:11" x14ac:dyDescent="0.2">
      <c r="A3" s="8"/>
      <c r="B3" s="9"/>
      <c r="C3" s="9"/>
      <c r="D3" s="9"/>
      <c r="E3" s="9"/>
      <c r="F3" s="9"/>
      <c r="G3" s="9"/>
      <c r="H3" s="9"/>
      <c r="I3" s="9"/>
      <c r="J3" s="9"/>
      <c r="K3" s="10"/>
    </row>
    <row r="4" spans="1:11" x14ac:dyDescent="0.2">
      <c r="A4" s="8"/>
      <c r="B4" s="112" t="s">
        <v>223</v>
      </c>
      <c r="C4" s="113"/>
      <c r="D4" s="113"/>
      <c r="E4" s="113"/>
      <c r="F4" s="113"/>
      <c r="G4" s="113"/>
      <c r="H4" s="113"/>
      <c r="I4" s="113"/>
      <c r="J4" s="113"/>
      <c r="K4" s="10"/>
    </row>
    <row r="5" spans="1:11" x14ac:dyDescent="0.2">
      <c r="A5" s="8"/>
      <c r="B5" s="113"/>
      <c r="C5" s="113"/>
      <c r="D5" s="113"/>
      <c r="E5" s="113"/>
      <c r="F5" s="113"/>
      <c r="G5" s="113"/>
      <c r="H5" s="113"/>
      <c r="I5" s="113"/>
      <c r="J5" s="113"/>
      <c r="K5" s="10"/>
    </row>
    <row r="6" spans="1:11" x14ac:dyDescent="0.2">
      <c r="A6" s="8"/>
      <c r="B6" s="113"/>
      <c r="C6" s="113"/>
      <c r="D6" s="113"/>
      <c r="E6" s="113"/>
      <c r="F6" s="113"/>
      <c r="G6" s="113"/>
      <c r="H6" s="113"/>
      <c r="I6" s="113"/>
      <c r="J6" s="113"/>
      <c r="K6" s="10"/>
    </row>
    <row r="7" spans="1:11" x14ac:dyDescent="0.2">
      <c r="A7" s="8"/>
      <c r="B7" s="97"/>
      <c r="C7" s="97"/>
      <c r="D7" s="97"/>
      <c r="E7" s="97"/>
      <c r="F7" s="97"/>
      <c r="G7" s="97"/>
      <c r="H7" s="97"/>
      <c r="I7" s="97"/>
      <c r="J7" s="97"/>
      <c r="K7" s="10"/>
    </row>
    <row r="8" spans="1:11" x14ac:dyDescent="0.2">
      <c r="A8" s="8"/>
      <c r="B8" s="114" t="s">
        <v>224</v>
      </c>
      <c r="C8" s="106"/>
      <c r="D8" s="106"/>
      <c r="E8" s="106"/>
      <c r="F8" s="106"/>
      <c r="G8" s="106"/>
      <c r="H8" s="106"/>
      <c r="I8" s="106"/>
      <c r="J8" s="106"/>
      <c r="K8" s="10"/>
    </row>
    <row r="9" spans="1:11" x14ac:dyDescent="0.2">
      <c r="A9" s="8"/>
      <c r="B9" s="106"/>
      <c r="C9" s="106"/>
      <c r="D9" s="106"/>
      <c r="E9" s="106"/>
      <c r="F9" s="106"/>
      <c r="G9" s="106"/>
      <c r="H9" s="106"/>
      <c r="I9" s="106"/>
      <c r="J9" s="106"/>
      <c r="K9" s="10"/>
    </row>
    <row r="10" spans="1:11" x14ac:dyDescent="0.2">
      <c r="A10" s="8"/>
      <c r="B10" s="106"/>
      <c r="C10" s="106"/>
      <c r="D10" s="106"/>
      <c r="E10" s="106"/>
      <c r="F10" s="106"/>
      <c r="G10" s="106"/>
      <c r="H10" s="106"/>
      <c r="I10" s="106"/>
      <c r="J10" s="106"/>
      <c r="K10" s="10"/>
    </row>
    <row r="11" spans="1:11" x14ac:dyDescent="0.2">
      <c r="A11" s="8"/>
      <c r="B11" s="9"/>
      <c r="C11" s="9"/>
      <c r="D11" s="9"/>
      <c r="E11" s="9"/>
      <c r="F11" s="9"/>
      <c r="G11" s="9"/>
      <c r="H11" s="9"/>
      <c r="I11" s="9"/>
      <c r="J11" s="9"/>
      <c r="K11" s="10"/>
    </row>
    <row r="12" spans="1:11" x14ac:dyDescent="0.2">
      <c r="A12" s="8"/>
      <c r="B12" s="11" t="s">
        <v>0</v>
      </c>
      <c r="C12" s="12"/>
      <c r="D12" s="13" t="s">
        <v>78</v>
      </c>
      <c r="E12" s="48"/>
      <c r="F12" s="40"/>
      <c r="G12" s="48"/>
      <c r="H12" s="9"/>
      <c r="I12" s="48"/>
      <c r="J12" s="9"/>
      <c r="K12" s="10"/>
    </row>
    <row r="13" spans="1:11" x14ac:dyDescent="0.2">
      <c r="A13" s="8"/>
      <c r="B13" s="14" t="s">
        <v>200</v>
      </c>
      <c r="C13" s="14"/>
      <c r="D13" s="52">
        <v>5</v>
      </c>
      <c r="E13" s="52"/>
      <c r="F13" s="40"/>
      <c r="G13" s="52"/>
      <c r="H13" s="9"/>
      <c r="I13" s="52"/>
      <c r="J13" s="9"/>
      <c r="K13" s="10"/>
    </row>
    <row r="14" spans="1:11" x14ac:dyDescent="0.2">
      <c r="A14" s="8"/>
      <c r="B14" s="9" t="s">
        <v>79</v>
      </c>
      <c r="C14" s="9"/>
      <c r="D14" s="32">
        <v>0.03</v>
      </c>
      <c r="E14" s="32"/>
      <c r="F14" s="40"/>
      <c r="G14" s="32"/>
      <c r="H14" s="9"/>
      <c r="I14" s="32"/>
      <c r="J14" s="9"/>
      <c r="K14" s="10"/>
    </row>
    <row r="15" spans="1:11" x14ac:dyDescent="0.2">
      <c r="A15" s="8"/>
      <c r="B15" s="9" t="s">
        <v>199</v>
      </c>
      <c r="C15" s="9"/>
      <c r="D15" s="33">
        <v>1000000</v>
      </c>
      <c r="E15" s="33"/>
      <c r="F15" s="40"/>
      <c r="G15" s="33"/>
      <c r="H15" s="9"/>
      <c r="I15" s="33"/>
      <c r="J15" s="9"/>
      <c r="K15" s="10"/>
    </row>
    <row r="16" spans="1:11" x14ac:dyDescent="0.2">
      <c r="A16" s="8"/>
      <c r="B16" s="9" t="s">
        <v>80</v>
      </c>
      <c r="C16" s="9"/>
      <c r="D16" s="32">
        <v>0.1</v>
      </c>
      <c r="E16" s="32"/>
      <c r="F16" s="40"/>
      <c r="G16" s="32"/>
      <c r="H16" s="9"/>
      <c r="I16" s="32"/>
      <c r="J16" s="9"/>
      <c r="K16" s="10"/>
    </row>
    <row r="17" spans="1:11" x14ac:dyDescent="0.2">
      <c r="A17" s="8"/>
      <c r="B17" s="9" t="s">
        <v>201</v>
      </c>
      <c r="C17" s="9"/>
      <c r="D17" s="52">
        <v>4</v>
      </c>
      <c r="E17" s="52"/>
      <c r="F17" s="40"/>
      <c r="G17" s="52"/>
      <c r="H17" s="9"/>
      <c r="I17" s="52"/>
      <c r="J17" s="9"/>
      <c r="K17" s="10"/>
    </row>
    <row r="18" spans="1:11" x14ac:dyDescent="0.2">
      <c r="A18" s="8"/>
      <c r="B18" s="9" t="s">
        <v>81</v>
      </c>
      <c r="C18" s="9"/>
      <c r="D18" s="32">
        <v>0.04</v>
      </c>
      <c r="E18" s="32"/>
      <c r="F18" s="40"/>
      <c r="G18" s="32"/>
      <c r="H18" s="9"/>
      <c r="I18" s="32"/>
      <c r="J18" s="9"/>
      <c r="K18" s="10"/>
    </row>
    <row r="19" spans="1:11" x14ac:dyDescent="0.2">
      <c r="A19" s="8"/>
      <c r="B19" s="9" t="s">
        <v>113</v>
      </c>
      <c r="C19" s="9"/>
      <c r="D19" s="51">
        <v>100000</v>
      </c>
      <c r="E19" s="51"/>
      <c r="F19" s="40"/>
      <c r="G19" s="51"/>
      <c r="H19" s="9"/>
      <c r="I19" s="51"/>
      <c r="J19" s="9"/>
      <c r="K19" s="10"/>
    </row>
    <row r="20" spans="1:11" x14ac:dyDescent="0.2">
      <c r="A20" s="8"/>
      <c r="B20" s="9" t="s">
        <v>114</v>
      </c>
      <c r="C20" s="9"/>
      <c r="D20" s="51">
        <v>80000</v>
      </c>
      <c r="E20" s="51"/>
      <c r="F20" s="40"/>
      <c r="G20" s="51"/>
      <c r="H20" s="9"/>
      <c r="I20" s="51"/>
      <c r="J20" s="9"/>
      <c r="K20" s="10"/>
    </row>
    <row r="21" spans="1:11" x14ac:dyDescent="0.2">
      <c r="A21" s="8"/>
      <c r="B21" s="9" t="s">
        <v>225</v>
      </c>
      <c r="C21" s="9"/>
      <c r="D21" s="32">
        <v>0.16</v>
      </c>
      <c r="E21" s="32"/>
      <c r="F21" s="40"/>
      <c r="G21" s="32"/>
      <c r="H21" s="9"/>
      <c r="I21" s="32"/>
      <c r="J21" s="9"/>
      <c r="K21" s="10"/>
    </row>
    <row r="22" spans="1:11" x14ac:dyDescent="0.2">
      <c r="A22" s="8"/>
      <c r="B22" s="9" t="s">
        <v>115</v>
      </c>
      <c r="C22" s="9"/>
      <c r="D22" s="32">
        <v>0.2</v>
      </c>
      <c r="E22" s="32"/>
      <c r="F22" s="40"/>
      <c r="G22" s="32"/>
      <c r="H22" s="9"/>
      <c r="I22" s="32"/>
      <c r="J22" s="9"/>
      <c r="K22" s="10"/>
    </row>
    <row r="23" spans="1:11" x14ac:dyDescent="0.2">
      <c r="A23" s="8"/>
      <c r="B23" s="9"/>
      <c r="C23" s="9"/>
      <c r="D23" s="9"/>
      <c r="E23" s="9"/>
      <c r="F23" s="9"/>
      <c r="G23" s="9"/>
      <c r="H23" s="9"/>
      <c r="I23" s="9"/>
      <c r="J23" s="9"/>
      <c r="K23" s="10"/>
    </row>
    <row r="24" spans="1:11" x14ac:dyDescent="0.2">
      <c r="A24" s="8"/>
      <c r="B24" s="11" t="s">
        <v>82</v>
      </c>
      <c r="C24" s="12"/>
      <c r="D24" s="13" t="s">
        <v>195</v>
      </c>
      <c r="E24" s="12"/>
      <c r="F24" s="13" t="s">
        <v>196</v>
      </c>
      <c r="G24" s="12"/>
      <c r="H24" s="13" t="s">
        <v>197</v>
      </c>
      <c r="I24" s="12"/>
      <c r="J24" s="13" t="s">
        <v>198</v>
      </c>
      <c r="K24" s="10"/>
    </row>
    <row r="25" spans="1:11" x14ac:dyDescent="0.2">
      <c r="A25" s="8"/>
      <c r="B25" s="9" t="s">
        <v>83</v>
      </c>
      <c r="C25" s="9"/>
      <c r="D25" s="9"/>
      <c r="E25" s="9"/>
      <c r="F25" s="55">
        <f>D13</f>
        <v>5</v>
      </c>
      <c r="G25" s="9"/>
      <c r="H25" s="56">
        <f>F25*(1+$D$14)</f>
        <v>5.15</v>
      </c>
      <c r="I25" s="9"/>
      <c r="J25" s="56">
        <f>H25*(1+$D$14)</f>
        <v>5.3045000000000009</v>
      </c>
      <c r="K25" s="10"/>
    </row>
    <row r="26" spans="1:11" x14ac:dyDescent="0.2">
      <c r="A26" s="8"/>
      <c r="B26" s="9" t="s">
        <v>84</v>
      </c>
      <c r="C26" s="9"/>
      <c r="D26" s="9"/>
      <c r="E26" s="9"/>
      <c r="F26" s="45">
        <f>D15</f>
        <v>1000000</v>
      </c>
      <c r="G26" s="9"/>
      <c r="H26" s="36">
        <f>F26*(1+$D$16)</f>
        <v>1100000</v>
      </c>
      <c r="I26" s="9"/>
      <c r="J26" s="36">
        <f>H26*(1+$D$16)</f>
        <v>1210000</v>
      </c>
      <c r="K26" s="10"/>
    </row>
    <row r="27" spans="1:11" x14ac:dyDescent="0.2">
      <c r="A27" s="8"/>
      <c r="B27" s="9" t="s">
        <v>85</v>
      </c>
      <c r="C27" s="9"/>
      <c r="D27" s="9"/>
      <c r="E27" s="9"/>
      <c r="F27" s="23">
        <f>F25*F26</f>
        <v>5000000</v>
      </c>
      <c r="G27" s="9"/>
      <c r="H27" s="23">
        <f>H25*H26</f>
        <v>5665000</v>
      </c>
      <c r="I27" s="9"/>
      <c r="J27" s="23">
        <f>J25*J26</f>
        <v>6418445.0000000009</v>
      </c>
      <c r="K27" s="10"/>
    </row>
    <row r="28" spans="1:11" x14ac:dyDescent="0.2">
      <c r="A28" s="8"/>
      <c r="B28" s="9"/>
      <c r="C28" s="9"/>
      <c r="D28" s="9"/>
      <c r="E28" s="9"/>
      <c r="F28" s="9"/>
      <c r="G28" s="9"/>
      <c r="H28" s="9"/>
      <c r="I28" s="9"/>
      <c r="J28" s="9"/>
      <c r="K28" s="10"/>
    </row>
    <row r="29" spans="1:11" x14ac:dyDescent="0.2">
      <c r="A29" s="8"/>
      <c r="B29" s="9" t="s">
        <v>86</v>
      </c>
      <c r="C29" s="9"/>
      <c r="D29" s="9"/>
      <c r="E29" s="9"/>
      <c r="F29" s="55">
        <f>-D17</f>
        <v>-4</v>
      </c>
      <c r="G29" s="9"/>
      <c r="H29" s="56">
        <f>F29*(1+$D$18)</f>
        <v>-4.16</v>
      </c>
      <c r="I29" s="9"/>
      <c r="J29" s="56">
        <f>H29*(1+$D$18)</f>
        <v>-4.3264000000000005</v>
      </c>
      <c r="K29" s="10"/>
    </row>
    <row r="30" spans="1:11" x14ac:dyDescent="0.2">
      <c r="A30" s="8"/>
      <c r="B30" s="9" t="s">
        <v>87</v>
      </c>
      <c r="C30" s="9"/>
      <c r="D30" s="9"/>
      <c r="E30" s="9"/>
      <c r="F30" s="36">
        <f>F29*F26</f>
        <v>-4000000</v>
      </c>
      <c r="G30" s="9"/>
      <c r="H30" s="36">
        <f>H29*H26</f>
        <v>-4576000</v>
      </c>
      <c r="I30" s="9"/>
      <c r="J30" s="36">
        <f>J29*J26</f>
        <v>-5234944.0000000009</v>
      </c>
      <c r="K30" s="10"/>
    </row>
    <row r="31" spans="1:11" x14ac:dyDescent="0.2">
      <c r="A31" s="8"/>
      <c r="B31" s="9" t="s">
        <v>88</v>
      </c>
      <c r="C31" s="9"/>
      <c r="D31" s="9"/>
      <c r="E31" s="9"/>
      <c r="F31" s="38">
        <f>F27+F30</f>
        <v>1000000</v>
      </c>
      <c r="G31" s="9"/>
      <c r="H31" s="38">
        <f>H27+H30</f>
        <v>1089000</v>
      </c>
      <c r="I31" s="9"/>
      <c r="J31" s="38">
        <f>J27+J30</f>
        <v>1183501</v>
      </c>
      <c r="K31" s="10"/>
    </row>
    <row r="32" spans="1:11" x14ac:dyDescent="0.2">
      <c r="A32" s="8"/>
      <c r="B32" s="9"/>
      <c r="C32" s="9"/>
      <c r="D32" s="9"/>
      <c r="E32" s="9"/>
      <c r="F32" s="9"/>
      <c r="G32" s="9"/>
      <c r="H32" s="9"/>
      <c r="I32" s="9"/>
      <c r="J32" s="9"/>
      <c r="K32" s="10"/>
    </row>
    <row r="33" spans="1:11" x14ac:dyDescent="0.2">
      <c r="A33" s="8"/>
      <c r="B33" s="9" t="s">
        <v>136</v>
      </c>
      <c r="C33" s="9"/>
      <c r="D33" s="9"/>
      <c r="E33" s="9"/>
      <c r="F33" s="35">
        <f>-$D$19</f>
        <v>-100000</v>
      </c>
      <c r="G33" s="9"/>
      <c r="H33" s="35">
        <f>-$D$19</f>
        <v>-100000</v>
      </c>
      <c r="I33" s="9"/>
      <c r="J33" s="35">
        <f>-$D$19</f>
        <v>-100000</v>
      </c>
      <c r="K33" s="10"/>
    </row>
    <row r="34" spans="1:11" x14ac:dyDescent="0.2">
      <c r="A34" s="8"/>
      <c r="B34" s="9" t="s">
        <v>10</v>
      </c>
      <c r="C34" s="9"/>
      <c r="D34" s="9"/>
      <c r="E34" s="9"/>
      <c r="F34" s="36">
        <f>-$D$20</f>
        <v>-80000</v>
      </c>
      <c r="G34" s="9"/>
      <c r="H34" s="36">
        <f>-$D$20</f>
        <v>-80000</v>
      </c>
      <c r="I34" s="9"/>
      <c r="J34" s="36">
        <f>-$D$20</f>
        <v>-80000</v>
      </c>
      <c r="K34" s="10"/>
    </row>
    <row r="35" spans="1:11" x14ac:dyDescent="0.2">
      <c r="A35" s="8"/>
      <c r="B35" s="9"/>
      <c r="C35" s="9"/>
      <c r="D35" s="9"/>
      <c r="E35" s="9"/>
      <c r="F35" s="35"/>
      <c r="G35" s="9"/>
      <c r="H35" s="35"/>
      <c r="I35" s="9"/>
      <c r="J35" s="35"/>
      <c r="K35" s="10"/>
    </row>
    <row r="36" spans="1:11" x14ac:dyDescent="0.2">
      <c r="A36" s="8"/>
      <c r="B36" s="9" t="s">
        <v>89</v>
      </c>
      <c r="C36" s="9"/>
      <c r="D36" s="9"/>
      <c r="E36" s="9"/>
      <c r="F36" s="38">
        <f>SUM(F31:F34)</f>
        <v>820000</v>
      </c>
      <c r="G36" s="9"/>
      <c r="H36" s="38">
        <f>SUM(H31:H34)</f>
        <v>909000</v>
      </c>
      <c r="I36" s="9"/>
      <c r="J36" s="38">
        <f>SUM(J31:J34)</f>
        <v>1003501</v>
      </c>
      <c r="K36" s="10"/>
    </row>
    <row r="37" spans="1:11" x14ac:dyDescent="0.2">
      <c r="A37" s="8"/>
      <c r="B37" s="9" t="s">
        <v>90</v>
      </c>
      <c r="C37" s="43">
        <v>0.3</v>
      </c>
      <c r="D37" s="40"/>
      <c r="E37" s="40"/>
      <c r="F37" s="36">
        <f>-$C$37*F36</f>
        <v>-246000</v>
      </c>
      <c r="G37" s="40"/>
      <c r="H37" s="36">
        <f>-$C$37*H36</f>
        <v>-272700</v>
      </c>
      <c r="I37" s="40"/>
      <c r="J37" s="36">
        <f>-$C$37*J36</f>
        <v>-301050.3</v>
      </c>
      <c r="K37" s="10"/>
    </row>
    <row r="38" spans="1:11" x14ac:dyDescent="0.2">
      <c r="A38" s="8"/>
      <c r="B38" s="9" t="s">
        <v>5</v>
      </c>
      <c r="C38" s="9"/>
      <c r="D38" s="9"/>
      <c r="E38" s="9"/>
      <c r="F38" s="38">
        <f>F36+F37</f>
        <v>574000</v>
      </c>
      <c r="G38" s="9"/>
      <c r="H38" s="38">
        <f>H36+H37</f>
        <v>636300</v>
      </c>
      <c r="I38" s="9"/>
      <c r="J38" s="38">
        <f>J36+J37</f>
        <v>702450.7</v>
      </c>
      <c r="K38" s="10"/>
    </row>
    <row r="39" spans="1:11" x14ac:dyDescent="0.2">
      <c r="A39" s="8"/>
      <c r="B39" s="9"/>
      <c r="C39" s="9"/>
      <c r="D39" s="9"/>
      <c r="E39" s="9"/>
      <c r="F39" s="9"/>
      <c r="G39" s="9"/>
      <c r="H39" s="9"/>
      <c r="I39" s="9"/>
      <c r="J39" s="9"/>
      <c r="K39" s="10"/>
    </row>
    <row r="40" spans="1:11" x14ac:dyDescent="0.2">
      <c r="A40" s="8"/>
      <c r="B40" s="9" t="s">
        <v>109</v>
      </c>
      <c r="C40" s="43">
        <v>0.8</v>
      </c>
      <c r="D40" s="40"/>
      <c r="E40" s="40"/>
      <c r="F40" s="38">
        <f>$C$40*F38</f>
        <v>459200</v>
      </c>
      <c r="G40" s="40"/>
      <c r="H40" s="38">
        <f>$C$40*H38</f>
        <v>509040</v>
      </c>
      <c r="I40" s="40"/>
      <c r="J40" s="38">
        <f>$C$40*J38</f>
        <v>561960.55999999994</v>
      </c>
      <c r="K40" s="10"/>
    </row>
    <row r="41" spans="1:11" x14ac:dyDescent="0.2">
      <c r="A41" s="8"/>
      <c r="B41" s="9" t="s">
        <v>137</v>
      </c>
      <c r="C41" s="9"/>
      <c r="D41" s="9"/>
      <c r="E41" s="9"/>
      <c r="F41" s="9"/>
      <c r="G41" s="9"/>
      <c r="H41" s="9"/>
      <c r="I41" s="9"/>
      <c r="J41" s="9"/>
      <c r="K41" s="10"/>
    </row>
    <row r="42" spans="1:11" x14ac:dyDescent="0.2">
      <c r="A42" s="8"/>
      <c r="B42" s="9" t="s">
        <v>91</v>
      </c>
      <c r="C42" s="9"/>
      <c r="D42" s="34">
        <v>8</v>
      </c>
      <c r="E42" s="34"/>
      <c r="F42" s="34">
        <v>9</v>
      </c>
      <c r="G42" s="34"/>
      <c r="H42" s="34">
        <v>10</v>
      </c>
      <c r="I42" s="34"/>
      <c r="J42" s="34">
        <v>11</v>
      </c>
      <c r="K42" s="10"/>
    </row>
    <row r="43" spans="1:11" x14ac:dyDescent="0.2">
      <c r="A43" s="8"/>
      <c r="B43" s="9"/>
      <c r="C43" s="9"/>
      <c r="D43" s="9"/>
      <c r="E43" s="9"/>
      <c r="F43" s="9"/>
      <c r="G43" s="9"/>
      <c r="H43" s="9"/>
      <c r="I43" s="9"/>
      <c r="J43" s="9"/>
      <c r="K43" s="10"/>
    </row>
    <row r="44" spans="1:11" x14ac:dyDescent="0.2">
      <c r="A44" s="8"/>
      <c r="B44" s="9" t="s">
        <v>110</v>
      </c>
      <c r="C44" s="9"/>
      <c r="D44" s="9"/>
      <c r="E44" s="9"/>
      <c r="F44" s="35">
        <f>F40*F42</f>
        <v>4132800</v>
      </c>
      <c r="G44" s="9"/>
      <c r="H44" s="35">
        <f>H40*H42</f>
        <v>5090400</v>
      </c>
      <c r="I44" s="9"/>
      <c r="J44" s="35">
        <f>J40*J42</f>
        <v>6181566.1599999992</v>
      </c>
      <c r="K44" s="10"/>
    </row>
    <row r="45" spans="1:11" x14ac:dyDescent="0.2">
      <c r="A45" s="8"/>
      <c r="B45" s="9" t="s">
        <v>111</v>
      </c>
      <c r="C45" s="9"/>
      <c r="D45" s="9"/>
      <c r="E45" s="9"/>
      <c r="F45" s="39">
        <v>0</v>
      </c>
      <c r="G45" s="9"/>
      <c r="H45" s="39">
        <v>0</v>
      </c>
      <c r="I45" s="9"/>
      <c r="J45" s="39">
        <v>0</v>
      </c>
      <c r="K45" s="10"/>
    </row>
    <row r="46" spans="1:11" x14ac:dyDescent="0.2">
      <c r="A46" s="8"/>
      <c r="B46" s="9" t="s">
        <v>112</v>
      </c>
      <c r="C46" s="9"/>
      <c r="D46" s="9"/>
      <c r="E46" s="9"/>
      <c r="F46" s="42">
        <f>F44+F45</f>
        <v>4132800</v>
      </c>
      <c r="G46" s="9"/>
      <c r="H46" s="42">
        <f>H44+H45</f>
        <v>5090400</v>
      </c>
      <c r="I46" s="9"/>
      <c r="J46" s="42">
        <f>J44+J45</f>
        <v>6181566.1599999992</v>
      </c>
      <c r="K46" s="10"/>
    </row>
    <row r="47" spans="1:11" x14ac:dyDescent="0.2">
      <c r="A47" s="8"/>
      <c r="B47" s="9"/>
      <c r="C47" s="9"/>
      <c r="D47" s="9"/>
      <c r="E47" s="9"/>
      <c r="F47" s="9"/>
      <c r="G47" s="9"/>
      <c r="H47" s="9"/>
      <c r="I47" s="9"/>
      <c r="J47" s="9"/>
      <c r="K47" s="10"/>
    </row>
    <row r="48" spans="1:11" x14ac:dyDescent="0.2">
      <c r="A48" s="8"/>
      <c r="B48" s="9" t="s">
        <v>123</v>
      </c>
      <c r="C48" s="9"/>
      <c r="D48" s="9"/>
      <c r="E48" s="9"/>
      <c r="F48" s="9"/>
      <c r="G48" s="9"/>
      <c r="H48" s="9"/>
      <c r="I48" s="9"/>
      <c r="J48" s="23">
        <f>J40/D22</f>
        <v>2809802.7999999993</v>
      </c>
      <c r="K48" s="10"/>
    </row>
    <row r="49" spans="1:11" x14ac:dyDescent="0.2">
      <c r="A49" s="8"/>
      <c r="B49" s="9" t="s">
        <v>202</v>
      </c>
      <c r="C49" s="9"/>
      <c r="D49" s="9"/>
      <c r="E49" s="9"/>
      <c r="F49" s="9"/>
      <c r="G49" s="9"/>
      <c r="H49" s="9"/>
      <c r="I49" s="9"/>
      <c r="J49" s="23"/>
      <c r="K49" s="10"/>
    </row>
    <row r="50" spans="1:11" x14ac:dyDescent="0.2">
      <c r="A50" s="8"/>
      <c r="B50" s="9" t="s">
        <v>116</v>
      </c>
      <c r="C50" s="9"/>
      <c r="D50" s="9"/>
      <c r="E50" s="9"/>
      <c r="F50" s="9"/>
      <c r="G50" s="9"/>
      <c r="H50" s="9"/>
      <c r="I50" s="9"/>
      <c r="J50" s="35">
        <f>J48*J42</f>
        <v>30907830.799999993</v>
      </c>
      <c r="K50" s="10"/>
    </row>
    <row r="51" spans="1:11" x14ac:dyDescent="0.2">
      <c r="A51" s="8"/>
      <c r="B51" s="9"/>
      <c r="C51" s="9"/>
      <c r="D51" s="9"/>
      <c r="E51" s="9"/>
      <c r="F51" s="9"/>
      <c r="G51" s="9"/>
      <c r="H51" s="9"/>
      <c r="I51" s="9"/>
      <c r="J51" s="9"/>
      <c r="K51" s="10"/>
    </row>
    <row r="52" spans="1:11" x14ac:dyDescent="0.2">
      <c r="A52" s="8"/>
      <c r="B52" s="9" t="s">
        <v>117</v>
      </c>
      <c r="C52" s="9"/>
      <c r="D52" s="9"/>
      <c r="E52" s="9"/>
      <c r="F52" s="42">
        <f>F46+F50</f>
        <v>4132800</v>
      </c>
      <c r="G52" s="9"/>
      <c r="H52" s="42">
        <f>H46+H50</f>
        <v>5090400</v>
      </c>
      <c r="I52" s="9"/>
      <c r="J52" s="42">
        <f>J46+J50</f>
        <v>37089396.959999993</v>
      </c>
      <c r="K52" s="10"/>
    </row>
    <row r="53" spans="1:11" x14ac:dyDescent="0.2">
      <c r="A53" s="8"/>
      <c r="B53" s="9" t="s">
        <v>124</v>
      </c>
      <c r="C53" s="9"/>
      <c r="D53" s="24">
        <f>1/(1+$D$22)^0</f>
        <v>1</v>
      </c>
      <c r="E53" s="24"/>
      <c r="F53" s="24">
        <f>1/(1+$D$22)^1</f>
        <v>0.83333333333333337</v>
      </c>
      <c r="G53" s="24"/>
      <c r="H53" s="24">
        <f>1/(1+$D$22)^2</f>
        <v>0.69444444444444442</v>
      </c>
      <c r="I53" s="24"/>
      <c r="J53" s="24">
        <f>1/(1+$D$22)^3</f>
        <v>0.57870370370370372</v>
      </c>
      <c r="K53" s="10"/>
    </row>
    <row r="54" spans="1:11" x14ac:dyDescent="0.2">
      <c r="A54" s="8"/>
      <c r="B54" s="9" t="s">
        <v>118</v>
      </c>
      <c r="C54" s="9"/>
      <c r="D54" s="9"/>
      <c r="E54" s="9"/>
      <c r="F54" s="35">
        <f>F52*F53</f>
        <v>3444000</v>
      </c>
      <c r="G54" s="9"/>
      <c r="H54" s="35">
        <f>H52*H53</f>
        <v>3535000</v>
      </c>
      <c r="I54" s="9"/>
      <c r="J54" s="35">
        <f>J52*J53</f>
        <v>21463771.388888884</v>
      </c>
      <c r="K54" s="10"/>
    </row>
    <row r="55" spans="1:11" x14ac:dyDescent="0.2">
      <c r="A55" s="8"/>
      <c r="B55" s="9"/>
      <c r="C55" s="9"/>
      <c r="D55" s="9"/>
      <c r="E55" s="9"/>
      <c r="F55" s="35"/>
      <c r="G55" s="9"/>
      <c r="H55" s="35"/>
      <c r="I55" s="9"/>
      <c r="J55" s="35"/>
      <c r="K55" s="10"/>
    </row>
    <row r="56" spans="1:11" ht="13.5" thickBot="1" x14ac:dyDescent="0.25">
      <c r="A56" s="8"/>
      <c r="B56" s="9" t="s">
        <v>119</v>
      </c>
      <c r="C56" s="9"/>
      <c r="D56" s="99">
        <f>SUM(F54:J54)</f>
        <v>28442771.388888884</v>
      </c>
      <c r="E56" s="44"/>
      <c r="F56" s="40"/>
      <c r="G56" s="44"/>
      <c r="H56" s="9"/>
      <c r="I56" s="44"/>
      <c r="J56" s="9"/>
      <c r="K56" s="10"/>
    </row>
    <row r="57" spans="1:11" ht="13.5" thickBot="1" x14ac:dyDescent="0.25">
      <c r="A57" s="8"/>
      <c r="B57" s="9" t="s">
        <v>120</v>
      </c>
      <c r="C57" s="9"/>
      <c r="D57" s="101">
        <f>D56/D42</f>
        <v>3555346.4236111105</v>
      </c>
      <c r="E57" s="57"/>
      <c r="F57" s="40"/>
      <c r="G57" s="57"/>
      <c r="H57" s="9"/>
      <c r="I57" s="57"/>
      <c r="J57" s="9"/>
      <c r="K57" s="10"/>
    </row>
    <row r="58" spans="1:11" ht="13.5" thickBot="1" x14ac:dyDescent="0.25">
      <c r="A58" s="25"/>
      <c r="B58" s="26"/>
      <c r="C58" s="26"/>
      <c r="D58" s="26"/>
      <c r="E58" s="26"/>
      <c r="F58" s="26"/>
      <c r="G58" s="26"/>
      <c r="H58" s="26"/>
      <c r="I58" s="26"/>
      <c r="J58" s="26"/>
      <c r="K58" s="27"/>
    </row>
  </sheetData>
  <mergeCells count="3">
    <mergeCell ref="B2:J2"/>
    <mergeCell ref="B4:J6"/>
    <mergeCell ref="B8:J10"/>
  </mergeCells>
  <phoneticPr fontId="0" type="noConversion"/>
  <printOptions horizontalCentered="1"/>
  <pageMargins left="0.5" right="0.5" top="1" bottom="1" header="0.5" footer="0.5"/>
  <pageSetup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heetViews>
  <sheetFormatPr defaultRowHeight="12.75" x14ac:dyDescent="0.2"/>
  <cols>
    <col min="1" max="1" width="2.83203125" customWidth="1"/>
    <col min="2" max="2" width="50.83203125" customWidth="1"/>
    <col min="3" max="3" width="8.83203125" customWidth="1"/>
    <col min="4" max="4" width="2.83203125" customWidth="1"/>
    <col min="5" max="8" width="12.83203125" customWidth="1"/>
    <col min="9" max="9" width="2.83203125" customWidth="1"/>
  </cols>
  <sheetData>
    <row r="1" spans="1:9" x14ac:dyDescent="0.2">
      <c r="A1" s="28"/>
      <c r="B1" s="29"/>
      <c r="C1" s="29"/>
      <c r="D1" s="29"/>
      <c r="E1" s="29"/>
      <c r="F1" s="29"/>
      <c r="G1" s="29"/>
      <c r="H1" s="29"/>
      <c r="I1" s="30"/>
    </row>
    <row r="2" spans="1:9" ht="15.75" x14ac:dyDescent="0.2">
      <c r="A2" s="1"/>
      <c r="B2" s="107" t="s">
        <v>242</v>
      </c>
      <c r="C2" s="107"/>
      <c r="D2" s="107"/>
      <c r="E2" s="108"/>
      <c r="F2" s="108"/>
      <c r="G2" s="108"/>
      <c r="H2" s="108"/>
      <c r="I2" s="3"/>
    </row>
    <row r="3" spans="1:9" x14ac:dyDescent="0.2">
      <c r="A3" s="8"/>
      <c r="B3" s="9"/>
      <c r="C3" s="9"/>
      <c r="D3" s="9"/>
      <c r="E3" s="9"/>
      <c r="F3" s="9"/>
      <c r="G3" s="9"/>
      <c r="H3" s="9"/>
      <c r="I3" s="10"/>
    </row>
    <row r="4" spans="1:9" x14ac:dyDescent="0.2">
      <c r="A4" s="8"/>
      <c r="B4" s="116" t="s">
        <v>235</v>
      </c>
      <c r="C4" s="113"/>
      <c r="D4" s="113"/>
      <c r="E4" s="113"/>
      <c r="F4" s="113"/>
      <c r="G4" s="113"/>
      <c r="H4" s="113"/>
      <c r="I4" s="10"/>
    </row>
    <row r="5" spans="1:9" x14ac:dyDescent="0.2">
      <c r="A5" s="8"/>
      <c r="B5" s="113"/>
      <c r="C5" s="113"/>
      <c r="D5" s="113"/>
      <c r="E5" s="113"/>
      <c r="F5" s="113"/>
      <c r="G5" s="113"/>
      <c r="H5" s="113"/>
      <c r="I5" s="10"/>
    </row>
    <row r="6" spans="1:9" x14ac:dyDescent="0.2">
      <c r="A6" s="8"/>
      <c r="B6" s="113"/>
      <c r="C6" s="113"/>
      <c r="D6" s="113"/>
      <c r="E6" s="113"/>
      <c r="F6" s="113"/>
      <c r="G6" s="113"/>
      <c r="H6" s="113"/>
      <c r="I6" s="10"/>
    </row>
    <row r="7" spans="1:9" x14ac:dyDescent="0.2">
      <c r="A7" s="8"/>
      <c r="B7" s="113"/>
      <c r="C7" s="113"/>
      <c r="D7" s="113"/>
      <c r="E7" s="113"/>
      <c r="F7" s="113"/>
      <c r="G7" s="113"/>
      <c r="H7" s="113"/>
      <c r="I7" s="10"/>
    </row>
    <row r="8" spans="1:9" x14ac:dyDescent="0.2">
      <c r="A8" s="8"/>
      <c r="B8" s="97"/>
      <c r="C8" s="97"/>
      <c r="D8" s="97"/>
      <c r="E8" s="97"/>
      <c r="F8" s="97"/>
      <c r="G8" s="97"/>
      <c r="H8" s="97"/>
      <c r="I8" s="10"/>
    </row>
    <row r="9" spans="1:9" x14ac:dyDescent="0.2">
      <c r="A9" s="8"/>
      <c r="B9" s="106" t="s">
        <v>192</v>
      </c>
      <c r="C9" s="106"/>
      <c r="D9" s="106"/>
      <c r="E9" s="106"/>
      <c r="F9" s="106"/>
      <c r="G9" s="106"/>
      <c r="H9" s="106"/>
      <c r="I9" s="10"/>
    </row>
    <row r="10" spans="1:9" x14ac:dyDescent="0.2">
      <c r="A10" s="8"/>
      <c r="B10" s="106"/>
      <c r="C10" s="106"/>
      <c r="D10" s="106"/>
      <c r="E10" s="106"/>
      <c r="F10" s="106"/>
      <c r="G10" s="106"/>
      <c r="H10" s="106"/>
      <c r="I10" s="10"/>
    </row>
    <row r="11" spans="1:9" x14ac:dyDescent="0.2">
      <c r="A11" s="8"/>
      <c r="B11" s="115" t="s">
        <v>193</v>
      </c>
      <c r="C11" s="115"/>
      <c r="D11" s="115"/>
      <c r="E11" s="115"/>
      <c r="F11" s="115"/>
      <c r="G11" s="115"/>
      <c r="H11" s="115"/>
      <c r="I11" s="10"/>
    </row>
    <row r="12" spans="1:9" x14ac:dyDescent="0.2">
      <c r="A12" s="8"/>
      <c r="B12" s="9"/>
      <c r="C12" s="9"/>
      <c r="D12" s="9"/>
      <c r="E12" s="9"/>
      <c r="F12" s="9"/>
      <c r="G12" s="9"/>
      <c r="H12" s="9"/>
      <c r="I12" s="10"/>
    </row>
    <row r="13" spans="1:9" x14ac:dyDescent="0.2">
      <c r="A13" s="8"/>
      <c r="B13" s="11" t="s">
        <v>0</v>
      </c>
      <c r="C13" s="12"/>
      <c r="D13" s="12"/>
      <c r="E13" s="13" t="s">
        <v>1</v>
      </c>
      <c r="F13" s="9"/>
      <c r="G13" s="9"/>
      <c r="H13" s="9"/>
      <c r="I13" s="10"/>
    </row>
    <row r="14" spans="1:9" x14ac:dyDescent="0.2">
      <c r="A14" s="8"/>
      <c r="B14" s="14" t="s">
        <v>46</v>
      </c>
      <c r="C14" s="14"/>
      <c r="D14" s="14"/>
      <c r="E14" s="15">
        <v>720000</v>
      </c>
      <c r="F14" s="9"/>
      <c r="G14" s="9"/>
      <c r="H14" s="9"/>
      <c r="I14" s="10"/>
    </row>
    <row r="15" spans="1:9" x14ac:dyDescent="0.2">
      <c r="A15" s="8"/>
      <c r="B15" s="14" t="s">
        <v>92</v>
      </c>
      <c r="C15" s="14"/>
      <c r="D15" s="14"/>
      <c r="E15" s="16">
        <v>0.1</v>
      </c>
      <c r="F15" s="9"/>
      <c r="G15" s="9"/>
      <c r="H15" s="9"/>
      <c r="I15" s="10"/>
    </row>
    <row r="16" spans="1:9" x14ac:dyDescent="0.2">
      <c r="A16" s="8"/>
      <c r="B16" s="9" t="s">
        <v>47</v>
      </c>
      <c r="C16" s="9"/>
      <c r="D16" s="9"/>
      <c r="E16" s="17">
        <v>1.3603000000000001</v>
      </c>
      <c r="F16" s="9"/>
      <c r="G16" s="9"/>
      <c r="H16" s="9"/>
      <c r="I16" s="10"/>
    </row>
    <row r="17" spans="1:9" x14ac:dyDescent="0.2">
      <c r="A17" s="8"/>
      <c r="B17" s="9" t="s">
        <v>214</v>
      </c>
      <c r="C17" s="9"/>
      <c r="D17" s="9"/>
      <c r="E17" s="18">
        <v>0.12</v>
      </c>
      <c r="F17" s="9"/>
      <c r="G17" s="9"/>
      <c r="H17" s="9"/>
      <c r="I17" s="10"/>
    </row>
    <row r="18" spans="1:9" x14ac:dyDescent="0.2">
      <c r="A18" s="8"/>
      <c r="B18" s="9"/>
      <c r="C18" s="9"/>
      <c r="D18" s="9"/>
      <c r="E18" s="9"/>
      <c r="F18" s="9"/>
      <c r="G18" s="9"/>
      <c r="H18" s="9"/>
      <c r="I18" s="10"/>
    </row>
    <row r="19" spans="1:9" x14ac:dyDescent="0.2">
      <c r="A19" s="8"/>
      <c r="B19" s="11" t="s">
        <v>104</v>
      </c>
      <c r="C19" s="12"/>
      <c r="D19" s="12"/>
      <c r="E19" s="19">
        <v>0</v>
      </c>
      <c r="F19" s="20">
        <v>1</v>
      </c>
      <c r="G19" s="20">
        <v>2</v>
      </c>
      <c r="H19" s="20">
        <v>3</v>
      </c>
      <c r="I19" s="10"/>
    </row>
    <row r="20" spans="1:9" x14ac:dyDescent="0.2">
      <c r="A20" s="8"/>
      <c r="B20" s="9" t="s">
        <v>126</v>
      </c>
      <c r="C20" s="9"/>
      <c r="D20" s="9"/>
      <c r="E20" s="9"/>
      <c r="F20" s="21">
        <f>E14</f>
        <v>720000</v>
      </c>
      <c r="G20" s="21">
        <f>F20*(1+$E$15)</f>
        <v>792000.00000000012</v>
      </c>
      <c r="H20" s="21">
        <f>G20*(1+$E$15)</f>
        <v>871200.00000000023</v>
      </c>
      <c r="I20" s="10"/>
    </row>
    <row r="21" spans="1:9" x14ac:dyDescent="0.2">
      <c r="A21" s="8"/>
      <c r="B21" s="9"/>
      <c r="C21" s="9"/>
      <c r="D21" s="9"/>
      <c r="E21" s="9"/>
      <c r="F21" s="21"/>
      <c r="G21" s="21"/>
      <c r="H21" s="21"/>
      <c r="I21" s="10"/>
    </row>
    <row r="22" spans="1:9" x14ac:dyDescent="0.2">
      <c r="A22" s="8"/>
      <c r="B22" s="9" t="s">
        <v>125</v>
      </c>
      <c r="C22" s="18">
        <v>0.04</v>
      </c>
      <c r="D22" s="18"/>
      <c r="E22" s="17">
        <f>E16</f>
        <v>1.3603000000000001</v>
      </c>
      <c r="F22" s="17">
        <f>E22*(1+$C$22)</f>
        <v>1.4147120000000002</v>
      </c>
      <c r="G22" s="17">
        <f>F22*(1+$C$22)</f>
        <v>1.4713004800000002</v>
      </c>
      <c r="H22" s="17">
        <f>G22*(1+$C$22)</f>
        <v>1.5301524992000004</v>
      </c>
      <c r="I22" s="10"/>
    </row>
    <row r="23" spans="1:9" x14ac:dyDescent="0.2">
      <c r="A23" s="8"/>
      <c r="B23" s="9" t="s">
        <v>127</v>
      </c>
      <c r="C23" s="9"/>
      <c r="D23" s="9"/>
      <c r="E23" s="9"/>
      <c r="F23" s="23">
        <f>F20*F22</f>
        <v>1018592.6400000001</v>
      </c>
      <c r="G23" s="23">
        <f>G20*G22</f>
        <v>1165269.9801600003</v>
      </c>
      <c r="H23" s="23">
        <f>H20*H22</f>
        <v>1333068.8573030408</v>
      </c>
      <c r="I23" s="10"/>
    </row>
    <row r="24" spans="1:9" x14ac:dyDescent="0.2">
      <c r="A24" s="8"/>
      <c r="B24" s="9" t="s">
        <v>42</v>
      </c>
      <c r="C24" s="9"/>
      <c r="D24" s="9"/>
      <c r="E24" s="24">
        <f>1/(1+$E$17)^E19</f>
        <v>1</v>
      </c>
      <c r="F24" s="24">
        <f>1/(1+$E$17)^F19</f>
        <v>0.89285714285714279</v>
      </c>
      <c r="G24" s="24">
        <f>1/(1+$E$17)^G19</f>
        <v>0.79719387755102034</v>
      </c>
      <c r="H24" s="24">
        <f>1/(1+$E$17)^H19</f>
        <v>0.71178024781341087</v>
      </c>
      <c r="I24" s="10"/>
    </row>
    <row r="25" spans="1:9" ht="13.5" thickBot="1" x14ac:dyDescent="0.25">
      <c r="A25" s="8"/>
      <c r="B25" s="9" t="s">
        <v>128</v>
      </c>
      <c r="C25" s="9"/>
      <c r="D25" s="9"/>
      <c r="E25" s="9"/>
      <c r="F25" s="23">
        <f>F23*F24</f>
        <v>909457.71428571432</v>
      </c>
      <c r="G25" s="23">
        <f>G23*G24</f>
        <v>928946.09387755115</v>
      </c>
      <c r="H25" s="23">
        <f>H23*H24</f>
        <v>948852.08160349878</v>
      </c>
      <c r="I25" s="10"/>
    </row>
    <row r="26" spans="1:9" ht="13.5" thickBot="1" x14ac:dyDescent="0.25">
      <c r="A26" s="8"/>
      <c r="B26" s="9" t="s">
        <v>66</v>
      </c>
      <c r="C26" s="9"/>
      <c r="D26" s="9"/>
      <c r="E26" s="101">
        <f>SUM(F25:H25)</f>
        <v>2787255.8897667644</v>
      </c>
      <c r="F26" s="9"/>
      <c r="G26" s="9"/>
      <c r="H26" s="9"/>
      <c r="I26" s="10"/>
    </row>
    <row r="27" spans="1:9" x14ac:dyDescent="0.2">
      <c r="A27" s="8"/>
      <c r="B27" s="9"/>
      <c r="C27" s="9"/>
      <c r="D27" s="9"/>
      <c r="E27" s="9"/>
      <c r="F27" s="9"/>
      <c r="G27" s="9"/>
      <c r="H27" s="9"/>
      <c r="I27" s="10"/>
    </row>
    <row r="28" spans="1:9" x14ac:dyDescent="0.2">
      <c r="A28" s="8"/>
      <c r="B28" s="11" t="s">
        <v>105</v>
      </c>
      <c r="C28" s="12"/>
      <c r="D28" s="12"/>
      <c r="E28" s="19">
        <v>0</v>
      </c>
      <c r="F28" s="20">
        <v>1</v>
      </c>
      <c r="G28" s="20">
        <v>2</v>
      </c>
      <c r="H28" s="20">
        <v>3</v>
      </c>
      <c r="I28" s="10"/>
    </row>
    <row r="29" spans="1:9" x14ac:dyDescent="0.2">
      <c r="A29" s="8"/>
      <c r="B29" s="9" t="s">
        <v>126</v>
      </c>
      <c r="C29" s="9"/>
      <c r="D29" s="9"/>
      <c r="E29" s="9"/>
      <c r="F29" s="21">
        <f>E14</f>
        <v>720000</v>
      </c>
      <c r="G29" s="21">
        <f>F29*(1+$E$15)</f>
        <v>792000.00000000012</v>
      </c>
      <c r="H29" s="21">
        <f>G29*(1+$E$15)</f>
        <v>871200.00000000023</v>
      </c>
      <c r="I29" s="10"/>
    </row>
    <row r="30" spans="1:9" x14ac:dyDescent="0.2">
      <c r="A30" s="8"/>
      <c r="B30" s="9"/>
      <c r="C30" s="9"/>
      <c r="D30" s="9"/>
      <c r="E30" s="9"/>
      <c r="F30" s="21"/>
      <c r="G30" s="21"/>
      <c r="H30" s="21"/>
      <c r="I30" s="10"/>
    </row>
    <row r="31" spans="1:9" x14ac:dyDescent="0.2">
      <c r="A31" s="8"/>
      <c r="B31" s="9" t="s">
        <v>129</v>
      </c>
      <c r="C31" s="18">
        <v>-0.03</v>
      </c>
      <c r="D31" s="18"/>
      <c r="E31" s="17">
        <f>E16</f>
        <v>1.3603000000000001</v>
      </c>
      <c r="F31" s="17">
        <f>E16*(1+$C$31)</f>
        <v>1.319491</v>
      </c>
      <c r="G31" s="17">
        <f>F31*(1+$C$31)</f>
        <v>1.2799062699999999</v>
      </c>
      <c r="H31" s="17">
        <f>G31*(1+$C$31)</f>
        <v>1.2415090818999999</v>
      </c>
      <c r="I31" s="10"/>
    </row>
    <row r="32" spans="1:9" x14ac:dyDescent="0.2">
      <c r="A32" s="8"/>
      <c r="B32" s="9" t="s">
        <v>127</v>
      </c>
      <c r="C32" s="9"/>
      <c r="D32" s="9"/>
      <c r="E32" s="9"/>
      <c r="F32" s="23">
        <f>F29*F31</f>
        <v>950033.52</v>
      </c>
      <c r="G32" s="23">
        <f>G29*G31</f>
        <v>1013685.7658400001</v>
      </c>
      <c r="H32" s="23">
        <f>H29*H31</f>
        <v>1081602.7121512801</v>
      </c>
      <c r="I32" s="10"/>
    </row>
    <row r="33" spans="1:9" x14ac:dyDescent="0.2">
      <c r="A33" s="8"/>
      <c r="B33" s="9" t="s">
        <v>42</v>
      </c>
      <c r="C33" s="9"/>
      <c r="D33" s="9"/>
      <c r="E33" s="24">
        <f>1/(1+$E$17)^E28</f>
        <v>1</v>
      </c>
      <c r="F33" s="24">
        <f>1/(1+$E$17)^F28</f>
        <v>0.89285714285714279</v>
      </c>
      <c r="G33" s="24">
        <f>1/(1+$E$17)^G28</f>
        <v>0.79719387755102034</v>
      </c>
      <c r="H33" s="24">
        <f>1/(1+$E$17)^H28</f>
        <v>0.71178024781341087</v>
      </c>
      <c r="I33" s="10"/>
    </row>
    <row r="34" spans="1:9" ht="13.5" thickBot="1" x14ac:dyDescent="0.25">
      <c r="A34" s="8"/>
      <c r="B34" s="9" t="s">
        <v>77</v>
      </c>
      <c r="C34" s="9"/>
      <c r="D34" s="9"/>
      <c r="E34" s="9"/>
      <c r="F34" s="23">
        <f>F32*F33</f>
        <v>848244.2142857142</v>
      </c>
      <c r="G34" s="23">
        <f>G32*G33</f>
        <v>808104.0862882653</v>
      </c>
      <c r="H34" s="23">
        <f>H32*H33</f>
        <v>769863.44649069547</v>
      </c>
      <c r="I34" s="10"/>
    </row>
    <row r="35" spans="1:9" ht="13.5" thickBot="1" x14ac:dyDescent="0.25">
      <c r="A35" s="8"/>
      <c r="B35" s="9" t="s">
        <v>66</v>
      </c>
      <c r="C35" s="9"/>
      <c r="D35" s="9"/>
      <c r="E35" s="101">
        <f>SUM(F34:H34)</f>
        <v>2426211.7470646752</v>
      </c>
      <c r="F35" s="9"/>
      <c r="G35" s="9"/>
      <c r="H35" s="9"/>
      <c r="I35" s="10"/>
    </row>
    <row r="36" spans="1:9" ht="13.5" thickBot="1" x14ac:dyDescent="0.25">
      <c r="A36" s="25"/>
      <c r="B36" s="26"/>
      <c r="C36" s="26"/>
      <c r="D36" s="26"/>
      <c r="E36" s="26"/>
      <c r="F36" s="26"/>
      <c r="G36" s="26"/>
      <c r="H36" s="26"/>
      <c r="I36" s="27"/>
    </row>
  </sheetData>
  <mergeCells count="4">
    <mergeCell ref="B11:H11"/>
    <mergeCell ref="B2:H2"/>
    <mergeCell ref="B4:H7"/>
    <mergeCell ref="B9:H10"/>
  </mergeCells>
  <phoneticPr fontId="0" type="noConversion"/>
  <printOptions horizontalCentered="1"/>
  <pageMargins left="0.75" right="0.75" top="1" bottom="1" header="0.5" footer="0.5"/>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heetViews>
  <sheetFormatPr defaultRowHeight="12.75" x14ac:dyDescent="0.2"/>
  <cols>
    <col min="1" max="1" width="2.83203125" customWidth="1"/>
    <col min="2" max="2" width="38.83203125" customWidth="1"/>
    <col min="3" max="3" width="6.83203125" customWidth="1"/>
    <col min="4" max="9" width="15.83203125" customWidth="1"/>
    <col min="10" max="10" width="2.83203125" customWidth="1"/>
  </cols>
  <sheetData>
    <row r="1" spans="1:10" x14ac:dyDescent="0.2">
      <c r="A1" s="28"/>
      <c r="B1" s="29"/>
      <c r="C1" s="29"/>
      <c r="D1" s="29"/>
      <c r="E1" s="29"/>
      <c r="F1" s="29"/>
      <c r="G1" s="29"/>
      <c r="H1" s="29"/>
      <c r="I1" s="29"/>
      <c r="J1" s="30"/>
    </row>
    <row r="2" spans="1:10" ht="15.75" x14ac:dyDescent="0.2">
      <c r="A2" s="1"/>
      <c r="B2" s="107" t="s">
        <v>243</v>
      </c>
      <c r="C2" s="107"/>
      <c r="D2" s="107"/>
      <c r="E2" s="108"/>
      <c r="F2" s="108"/>
      <c r="G2" s="108"/>
      <c r="H2" s="108"/>
      <c r="I2" s="108"/>
      <c r="J2" s="3"/>
    </row>
    <row r="3" spans="1:10" x14ac:dyDescent="0.2">
      <c r="A3" s="8"/>
      <c r="B3" s="9"/>
      <c r="C3" s="9"/>
      <c r="D3" s="9"/>
      <c r="E3" s="9"/>
      <c r="F3" s="9"/>
      <c r="G3" s="9"/>
      <c r="H3" s="9"/>
      <c r="I3" s="9"/>
      <c r="J3" s="10"/>
    </row>
    <row r="4" spans="1:10" x14ac:dyDescent="0.2">
      <c r="A4" s="8"/>
      <c r="B4" s="112" t="s">
        <v>211</v>
      </c>
      <c r="C4" s="113"/>
      <c r="D4" s="113"/>
      <c r="E4" s="113"/>
      <c r="F4" s="113"/>
      <c r="G4" s="113"/>
      <c r="H4" s="113"/>
      <c r="I4" s="113"/>
      <c r="J4" s="10"/>
    </row>
    <row r="5" spans="1:10" x14ac:dyDescent="0.2">
      <c r="A5" s="8"/>
      <c r="B5" s="113"/>
      <c r="C5" s="113"/>
      <c r="D5" s="113"/>
      <c r="E5" s="113"/>
      <c r="F5" s="113"/>
      <c r="G5" s="113"/>
      <c r="H5" s="113"/>
      <c r="I5" s="113"/>
      <c r="J5" s="10"/>
    </row>
    <row r="6" spans="1:10" x14ac:dyDescent="0.2">
      <c r="A6" s="8"/>
      <c r="B6" s="113"/>
      <c r="C6" s="113"/>
      <c r="D6" s="113"/>
      <c r="E6" s="113"/>
      <c r="F6" s="113"/>
      <c r="G6" s="113"/>
      <c r="H6" s="113"/>
      <c r="I6" s="113"/>
      <c r="J6" s="10"/>
    </row>
    <row r="7" spans="1:10" x14ac:dyDescent="0.2">
      <c r="A7" s="8"/>
      <c r="B7" s="97"/>
      <c r="C7" s="97"/>
      <c r="D7" s="97"/>
      <c r="E7" s="97"/>
      <c r="F7" s="97"/>
      <c r="G7" s="97"/>
      <c r="H7" s="97"/>
      <c r="I7" s="97"/>
      <c r="J7" s="10"/>
    </row>
    <row r="8" spans="1:10" x14ac:dyDescent="0.2">
      <c r="A8" s="8"/>
      <c r="B8" s="106" t="s">
        <v>210</v>
      </c>
      <c r="C8" s="106"/>
      <c r="D8" s="106"/>
      <c r="E8" s="106"/>
      <c r="F8" s="106"/>
      <c r="G8" s="106"/>
      <c r="H8" s="106"/>
      <c r="I8" s="106"/>
      <c r="J8" s="10"/>
    </row>
    <row r="9" spans="1:10" x14ac:dyDescent="0.2">
      <c r="A9" s="8"/>
      <c r="B9" s="106"/>
      <c r="C9" s="106"/>
      <c r="D9" s="106"/>
      <c r="E9" s="106"/>
      <c r="F9" s="106"/>
      <c r="G9" s="106"/>
      <c r="H9" s="106"/>
      <c r="I9" s="106"/>
      <c r="J9" s="10"/>
    </row>
    <row r="10" spans="1:10" x14ac:dyDescent="0.2">
      <c r="A10" s="8"/>
      <c r="B10" s="97"/>
      <c r="C10" s="97"/>
      <c r="D10" s="97"/>
      <c r="E10" s="97"/>
      <c r="F10" s="97"/>
      <c r="G10" s="97"/>
      <c r="H10" s="97"/>
      <c r="I10" s="97"/>
      <c r="J10" s="10"/>
    </row>
    <row r="11" spans="1:10" x14ac:dyDescent="0.2">
      <c r="A11" s="8"/>
      <c r="B11" s="114" t="s">
        <v>212</v>
      </c>
      <c r="C11" s="106"/>
      <c r="D11" s="106"/>
      <c r="E11" s="106"/>
      <c r="F11" s="106"/>
      <c r="G11" s="106"/>
      <c r="H11" s="106"/>
      <c r="I11" s="106"/>
      <c r="J11" s="10"/>
    </row>
    <row r="12" spans="1:10" x14ac:dyDescent="0.2">
      <c r="A12" s="8"/>
      <c r="B12" s="106"/>
      <c r="C12" s="106"/>
      <c r="D12" s="106"/>
      <c r="E12" s="106"/>
      <c r="F12" s="106"/>
      <c r="G12" s="106"/>
      <c r="H12" s="106"/>
      <c r="I12" s="106"/>
      <c r="J12" s="10"/>
    </row>
    <row r="13" spans="1:10" x14ac:dyDescent="0.2">
      <c r="A13" s="8"/>
      <c r="B13" s="106"/>
      <c r="C13" s="106"/>
      <c r="D13" s="106"/>
      <c r="E13" s="106"/>
      <c r="F13" s="106"/>
      <c r="G13" s="106"/>
      <c r="H13" s="106"/>
      <c r="I13" s="106"/>
      <c r="J13" s="10"/>
    </row>
    <row r="14" spans="1:10" x14ac:dyDescent="0.2">
      <c r="A14" s="8"/>
      <c r="B14" s="106"/>
      <c r="C14" s="106"/>
      <c r="D14" s="106"/>
      <c r="E14" s="106"/>
      <c r="F14" s="106"/>
      <c r="G14" s="106"/>
      <c r="H14" s="106"/>
      <c r="I14" s="106"/>
      <c r="J14" s="10"/>
    </row>
    <row r="15" spans="1:10" x14ac:dyDescent="0.2">
      <c r="A15" s="8"/>
      <c r="B15" s="97"/>
      <c r="C15" s="97"/>
      <c r="D15" s="97"/>
      <c r="E15" s="97"/>
      <c r="F15" s="97"/>
      <c r="G15" s="97"/>
      <c r="H15" s="97"/>
      <c r="I15" s="97"/>
      <c r="J15" s="10"/>
    </row>
    <row r="16" spans="1:10" x14ac:dyDescent="0.2">
      <c r="A16" s="8"/>
      <c r="B16" s="106" t="s">
        <v>194</v>
      </c>
      <c r="C16" s="106"/>
      <c r="D16" s="106"/>
      <c r="E16" s="106"/>
      <c r="F16" s="106"/>
      <c r="G16" s="106"/>
      <c r="H16" s="106"/>
      <c r="I16" s="106"/>
      <c r="J16" s="10"/>
    </row>
    <row r="17" spans="1:10" x14ac:dyDescent="0.2">
      <c r="A17" s="8"/>
      <c r="B17" s="9"/>
      <c r="C17" s="9"/>
      <c r="D17" s="9"/>
      <c r="E17" s="9"/>
      <c r="F17" s="9"/>
      <c r="G17" s="9"/>
      <c r="H17" s="9"/>
      <c r="I17" s="9"/>
      <c r="J17" s="10"/>
    </row>
    <row r="18" spans="1:10" x14ac:dyDescent="0.2">
      <c r="A18" s="8"/>
      <c r="B18" s="11" t="s">
        <v>0</v>
      </c>
      <c r="C18" s="39"/>
      <c r="D18" s="13" t="s">
        <v>1</v>
      </c>
      <c r="E18" s="9"/>
      <c r="F18" s="11" t="s">
        <v>0</v>
      </c>
      <c r="G18" s="39"/>
      <c r="H18" s="13" t="s">
        <v>1</v>
      </c>
      <c r="I18" s="9"/>
      <c r="J18" s="10"/>
    </row>
    <row r="19" spans="1:10" x14ac:dyDescent="0.2">
      <c r="A19" s="8"/>
      <c r="B19" s="14" t="s">
        <v>12</v>
      </c>
      <c r="C19" s="9"/>
      <c r="D19" s="31">
        <v>50000000</v>
      </c>
      <c r="E19" s="9"/>
      <c r="F19" s="14" t="s">
        <v>19</v>
      </c>
      <c r="G19" s="9"/>
      <c r="H19" s="32">
        <v>0.75</v>
      </c>
      <c r="I19" s="9"/>
      <c r="J19" s="10"/>
    </row>
    <row r="20" spans="1:10" x14ac:dyDescent="0.2">
      <c r="A20" s="8"/>
      <c r="B20" s="9" t="s">
        <v>8</v>
      </c>
      <c r="C20" s="9"/>
      <c r="D20" s="32">
        <v>0.5</v>
      </c>
      <c r="E20" s="9"/>
      <c r="F20" s="9" t="s">
        <v>18</v>
      </c>
      <c r="G20" s="9"/>
      <c r="H20" s="32">
        <v>0.4</v>
      </c>
      <c r="I20" s="9"/>
      <c r="J20" s="10"/>
    </row>
    <row r="21" spans="1:10" x14ac:dyDescent="0.2">
      <c r="A21" s="8"/>
      <c r="B21" s="9" t="s">
        <v>17</v>
      </c>
      <c r="C21" s="9"/>
      <c r="D21" s="33">
        <v>100000000</v>
      </c>
      <c r="E21" s="9"/>
      <c r="F21" s="9" t="s">
        <v>20</v>
      </c>
      <c r="G21" s="9"/>
      <c r="H21" s="32">
        <v>0.06</v>
      </c>
      <c r="I21" s="9"/>
      <c r="J21" s="10"/>
    </row>
    <row r="22" spans="1:10" x14ac:dyDescent="0.2">
      <c r="A22" s="8"/>
      <c r="B22" s="9" t="s">
        <v>213</v>
      </c>
      <c r="C22" s="9"/>
      <c r="D22" s="32">
        <v>0.14000000000000001</v>
      </c>
      <c r="E22" s="9"/>
      <c r="F22" s="40"/>
      <c r="G22" s="40"/>
      <c r="H22" s="40"/>
      <c r="I22" s="9"/>
      <c r="J22" s="10"/>
    </row>
    <row r="23" spans="1:10" x14ac:dyDescent="0.2">
      <c r="A23" s="8"/>
      <c r="B23" s="9"/>
      <c r="C23" s="9"/>
      <c r="D23" s="41"/>
      <c r="E23" s="9"/>
      <c r="F23" s="9"/>
      <c r="G23" s="9"/>
      <c r="H23" s="9"/>
      <c r="I23" s="9"/>
      <c r="J23" s="10"/>
    </row>
    <row r="24" spans="1:10" x14ac:dyDescent="0.2">
      <c r="A24" s="8"/>
      <c r="B24" s="12" t="s">
        <v>14</v>
      </c>
      <c r="C24" s="9"/>
      <c r="D24" s="53">
        <v>0</v>
      </c>
      <c r="E24" s="53">
        <v>1</v>
      </c>
      <c r="F24" s="53">
        <v>2</v>
      </c>
      <c r="G24" s="53">
        <v>3</v>
      </c>
      <c r="H24" s="53">
        <v>4</v>
      </c>
      <c r="I24" s="53">
        <v>5</v>
      </c>
      <c r="J24" s="10"/>
    </row>
    <row r="25" spans="1:10" x14ac:dyDescent="0.2">
      <c r="A25" s="8"/>
      <c r="B25" s="11" t="s">
        <v>13</v>
      </c>
      <c r="C25" s="9"/>
      <c r="D25" s="13">
        <v>2011</v>
      </c>
      <c r="E25" s="13">
        <f>D25+1</f>
        <v>2012</v>
      </c>
      <c r="F25" s="13">
        <f t="shared" ref="F25:I25" si="0">E25+1</f>
        <v>2013</v>
      </c>
      <c r="G25" s="13">
        <f t="shared" si="0"/>
        <v>2014</v>
      </c>
      <c r="H25" s="13">
        <f t="shared" si="0"/>
        <v>2015</v>
      </c>
      <c r="I25" s="13">
        <f t="shared" si="0"/>
        <v>2016</v>
      </c>
      <c r="J25" s="10"/>
    </row>
    <row r="26" spans="1:10" x14ac:dyDescent="0.2">
      <c r="A26" s="8"/>
      <c r="B26" s="9" t="s">
        <v>2</v>
      </c>
      <c r="C26" s="9"/>
      <c r="D26" s="35"/>
      <c r="E26" s="35">
        <v>30000000</v>
      </c>
      <c r="F26" s="35">
        <v>30000000</v>
      </c>
      <c r="G26" s="35">
        <v>30000000</v>
      </c>
      <c r="H26" s="35">
        <v>30000000</v>
      </c>
      <c r="I26" s="35">
        <v>30000000</v>
      </c>
      <c r="J26" s="10"/>
    </row>
    <row r="27" spans="1:10" x14ac:dyDescent="0.2">
      <c r="A27" s="8"/>
      <c r="B27" s="9" t="s">
        <v>3</v>
      </c>
      <c r="C27" s="9"/>
      <c r="D27" s="35"/>
      <c r="E27" s="36">
        <v>-17000000</v>
      </c>
      <c r="F27" s="36">
        <v>-17000000</v>
      </c>
      <c r="G27" s="36">
        <v>-17000000</v>
      </c>
      <c r="H27" s="36">
        <v>-17000000</v>
      </c>
      <c r="I27" s="36">
        <v>-17000000</v>
      </c>
      <c r="J27" s="10"/>
    </row>
    <row r="28" spans="1:10" x14ac:dyDescent="0.2">
      <c r="A28" s="8"/>
      <c r="B28" s="9" t="s">
        <v>9</v>
      </c>
      <c r="C28" s="9"/>
      <c r="D28" s="35"/>
      <c r="E28" s="35">
        <f>E26+E27</f>
        <v>13000000</v>
      </c>
      <c r="F28" s="35">
        <f>F26+F27</f>
        <v>13000000</v>
      </c>
      <c r="G28" s="35">
        <f>G26+G27</f>
        <v>13000000</v>
      </c>
      <c r="H28" s="35">
        <f>H26+H27</f>
        <v>13000000</v>
      </c>
      <c r="I28" s="35">
        <f>I26+I27</f>
        <v>13000000</v>
      </c>
      <c r="J28" s="10"/>
    </row>
    <row r="29" spans="1:10" x14ac:dyDescent="0.2">
      <c r="A29" s="8"/>
      <c r="B29" s="9" t="s">
        <v>10</v>
      </c>
      <c r="C29" s="9"/>
      <c r="D29" s="35"/>
      <c r="E29" s="36">
        <v>-1000000</v>
      </c>
      <c r="F29" s="36">
        <v>-1000000</v>
      </c>
      <c r="G29" s="36">
        <v>-1000000</v>
      </c>
      <c r="H29" s="36">
        <v>-1000000</v>
      </c>
      <c r="I29" s="36">
        <v>-1000000</v>
      </c>
      <c r="J29" s="10"/>
    </row>
    <row r="30" spans="1:10" x14ac:dyDescent="0.2">
      <c r="A30" s="8"/>
      <c r="B30" s="9" t="s">
        <v>11</v>
      </c>
      <c r="C30" s="9"/>
      <c r="D30" s="35"/>
      <c r="E30" s="35">
        <f>E28+E29</f>
        <v>12000000</v>
      </c>
      <c r="F30" s="35">
        <f>F28+F29</f>
        <v>12000000</v>
      </c>
      <c r="G30" s="35">
        <f>G28+G29</f>
        <v>12000000</v>
      </c>
      <c r="H30" s="35">
        <f>H28+H29</f>
        <v>12000000</v>
      </c>
      <c r="I30" s="35">
        <f>I28+I29</f>
        <v>12000000</v>
      </c>
      <c r="J30" s="10"/>
    </row>
    <row r="31" spans="1:10" x14ac:dyDescent="0.2">
      <c r="A31" s="8"/>
      <c r="B31" s="9" t="s">
        <v>4</v>
      </c>
      <c r="C31" s="9"/>
      <c r="D31" s="35"/>
      <c r="E31" s="36">
        <f>-$D$20*E30</f>
        <v>-6000000</v>
      </c>
      <c r="F31" s="36">
        <f>-$D$20*F30</f>
        <v>-6000000</v>
      </c>
      <c r="G31" s="36">
        <f>-$D$20*G30</f>
        <v>-6000000</v>
      </c>
      <c r="H31" s="36">
        <f>-$D$20*H30</f>
        <v>-6000000</v>
      </c>
      <c r="I31" s="36">
        <f>-$D$20*I30</f>
        <v>-6000000</v>
      </c>
      <c r="J31" s="10"/>
    </row>
    <row r="32" spans="1:10" x14ac:dyDescent="0.2">
      <c r="A32" s="8"/>
      <c r="B32" s="9" t="s">
        <v>5</v>
      </c>
      <c r="C32" s="9"/>
      <c r="D32" s="35"/>
      <c r="E32" s="35">
        <f>E30+E31</f>
        <v>6000000</v>
      </c>
      <c r="F32" s="35">
        <f>F30+F31</f>
        <v>6000000</v>
      </c>
      <c r="G32" s="35">
        <f>G30+G31</f>
        <v>6000000</v>
      </c>
      <c r="H32" s="35">
        <f>H30+H31</f>
        <v>6000000</v>
      </c>
      <c r="I32" s="35">
        <f>I30+I31</f>
        <v>6000000</v>
      </c>
      <c r="J32" s="10"/>
    </row>
    <row r="33" spans="1:10" x14ac:dyDescent="0.2">
      <c r="A33" s="8"/>
      <c r="B33" s="9"/>
      <c r="C33" s="9"/>
      <c r="D33" s="35"/>
      <c r="E33" s="35"/>
      <c r="F33" s="35"/>
      <c r="G33" s="35"/>
      <c r="H33" s="35"/>
      <c r="I33" s="35"/>
      <c r="J33" s="10"/>
    </row>
    <row r="34" spans="1:10" x14ac:dyDescent="0.2">
      <c r="A34" s="8"/>
      <c r="B34" s="9" t="s">
        <v>6</v>
      </c>
      <c r="C34" s="9"/>
      <c r="D34" s="35"/>
      <c r="E34" s="36">
        <f>-E29</f>
        <v>1000000</v>
      </c>
      <c r="F34" s="36">
        <f>-F29</f>
        <v>1000000</v>
      </c>
      <c r="G34" s="36">
        <f>-G29</f>
        <v>1000000</v>
      </c>
      <c r="H34" s="36">
        <f>-H29</f>
        <v>1000000</v>
      </c>
      <c r="I34" s="36">
        <f>-I29</f>
        <v>1000000</v>
      </c>
      <c r="J34" s="10"/>
    </row>
    <row r="35" spans="1:10" x14ac:dyDescent="0.2">
      <c r="A35" s="8"/>
      <c r="B35" s="9" t="s">
        <v>7</v>
      </c>
      <c r="C35" s="9"/>
      <c r="D35" s="35"/>
      <c r="E35" s="35">
        <f>E32+E34</f>
        <v>7000000</v>
      </c>
      <c r="F35" s="35">
        <f>F32+F34</f>
        <v>7000000</v>
      </c>
      <c r="G35" s="35">
        <f>G32+G34</f>
        <v>7000000</v>
      </c>
      <c r="H35" s="35">
        <f>H32+H34</f>
        <v>7000000</v>
      </c>
      <c r="I35" s="35">
        <f>I32+I34</f>
        <v>7000000</v>
      </c>
      <c r="J35" s="10"/>
    </row>
    <row r="36" spans="1:10" x14ac:dyDescent="0.2">
      <c r="A36" s="8"/>
      <c r="B36" s="9" t="s">
        <v>15</v>
      </c>
      <c r="C36" s="9"/>
      <c r="D36" s="35">
        <f>-D19</f>
        <v>-50000000</v>
      </c>
      <c r="E36" s="35"/>
      <c r="F36" s="35"/>
      <c r="G36" s="35"/>
      <c r="H36" s="35"/>
      <c r="I36" s="35"/>
      <c r="J36" s="10"/>
    </row>
    <row r="37" spans="1:10" x14ac:dyDescent="0.2">
      <c r="A37" s="8"/>
      <c r="B37" s="9" t="s">
        <v>45</v>
      </c>
      <c r="C37" s="9"/>
      <c r="D37" s="36"/>
      <c r="E37" s="36"/>
      <c r="F37" s="36"/>
      <c r="G37" s="36"/>
      <c r="H37" s="36"/>
      <c r="I37" s="36">
        <f>D21</f>
        <v>100000000</v>
      </c>
      <c r="J37" s="10"/>
    </row>
    <row r="38" spans="1:10" x14ac:dyDescent="0.2">
      <c r="A38" s="8"/>
      <c r="B38" s="9" t="s">
        <v>16</v>
      </c>
      <c r="C38" s="9"/>
      <c r="D38" s="42">
        <f>D36</f>
        <v>-50000000</v>
      </c>
      <c r="E38" s="42">
        <f>E35</f>
        <v>7000000</v>
      </c>
      <c r="F38" s="42">
        <f>F35</f>
        <v>7000000</v>
      </c>
      <c r="G38" s="42">
        <f>G35</f>
        <v>7000000</v>
      </c>
      <c r="H38" s="42">
        <f>H35</f>
        <v>7000000</v>
      </c>
      <c r="I38" s="42">
        <f>I35+I37</f>
        <v>107000000</v>
      </c>
      <c r="J38" s="10"/>
    </row>
    <row r="39" spans="1:10" x14ac:dyDescent="0.2">
      <c r="A39" s="8"/>
      <c r="B39" s="9" t="s">
        <v>29</v>
      </c>
      <c r="C39" s="43">
        <f>D22+H21</f>
        <v>0.2</v>
      </c>
      <c r="D39" s="24">
        <f t="shared" ref="D39:I39" si="1">1/(1+$D$22+$H$21)^D24</f>
        <v>1</v>
      </c>
      <c r="E39" s="24">
        <f t="shared" si="1"/>
        <v>0.83333333333333326</v>
      </c>
      <c r="F39" s="24">
        <f t="shared" si="1"/>
        <v>0.69444444444444431</v>
      </c>
      <c r="G39" s="24">
        <f t="shared" si="1"/>
        <v>0.5787037037037035</v>
      </c>
      <c r="H39" s="24">
        <f t="shared" si="1"/>
        <v>0.48225308641975279</v>
      </c>
      <c r="I39" s="24">
        <f t="shared" si="1"/>
        <v>0.40187757201646063</v>
      </c>
      <c r="J39" s="10"/>
    </row>
    <row r="40" spans="1:10" x14ac:dyDescent="0.2">
      <c r="A40" s="8"/>
      <c r="B40" s="9" t="s">
        <v>30</v>
      </c>
      <c r="C40" s="9"/>
      <c r="D40" s="35">
        <f t="shared" ref="D40:I40" si="2">D38*D39</f>
        <v>-50000000</v>
      </c>
      <c r="E40" s="35">
        <f t="shared" si="2"/>
        <v>5833333.333333333</v>
      </c>
      <c r="F40" s="35">
        <f t="shared" si="2"/>
        <v>4861111.1111111101</v>
      </c>
      <c r="G40" s="35">
        <f t="shared" si="2"/>
        <v>4050925.9259259244</v>
      </c>
      <c r="H40" s="35">
        <f t="shared" si="2"/>
        <v>3375771.6049382696</v>
      </c>
      <c r="I40" s="35">
        <f t="shared" si="2"/>
        <v>43000900.205761284</v>
      </c>
      <c r="J40" s="10"/>
    </row>
    <row r="41" spans="1:10" x14ac:dyDescent="0.2">
      <c r="A41" s="8"/>
      <c r="B41" s="9"/>
      <c r="C41" s="9"/>
      <c r="D41" s="9"/>
      <c r="E41" s="9"/>
      <c r="F41" s="9"/>
      <c r="G41" s="9"/>
      <c r="H41" s="9"/>
      <c r="I41" s="9"/>
      <c r="J41" s="10"/>
    </row>
    <row r="42" spans="1:10" x14ac:dyDescent="0.2">
      <c r="A42" s="8"/>
      <c r="B42" s="9" t="s">
        <v>25</v>
      </c>
      <c r="C42" s="9"/>
      <c r="D42" s="99">
        <f>SUM(D40:I40)</f>
        <v>11122042.181069925</v>
      </c>
      <c r="E42" s="9"/>
      <c r="F42" s="9"/>
      <c r="G42" s="9"/>
      <c r="H42" s="9"/>
      <c r="I42" s="9"/>
      <c r="J42" s="10"/>
    </row>
    <row r="43" spans="1:10" x14ac:dyDescent="0.2">
      <c r="A43" s="8"/>
      <c r="B43" s="9" t="s">
        <v>26</v>
      </c>
      <c r="C43" s="9"/>
      <c r="D43" s="100">
        <f>IRR(D38:I38,0)</f>
        <v>0.25959148004146515</v>
      </c>
      <c r="E43" s="9"/>
      <c r="F43" s="9"/>
      <c r="G43" s="9"/>
      <c r="H43" s="9"/>
      <c r="I43" s="9"/>
      <c r="J43" s="10"/>
    </row>
    <row r="44" spans="1:10" x14ac:dyDescent="0.2">
      <c r="A44" s="8"/>
      <c r="B44" s="9"/>
      <c r="C44" s="9"/>
      <c r="D44" s="9"/>
      <c r="E44" s="9"/>
      <c r="F44" s="9"/>
      <c r="G44" s="9"/>
      <c r="H44" s="9"/>
      <c r="I44" s="9"/>
      <c r="J44" s="10"/>
    </row>
    <row r="45" spans="1:10" x14ac:dyDescent="0.2">
      <c r="A45" s="8"/>
      <c r="B45" s="11" t="s">
        <v>21</v>
      </c>
      <c r="C45" s="9"/>
      <c r="D45" s="13">
        <v>2011</v>
      </c>
      <c r="E45" s="13">
        <f>D45+1</f>
        <v>2012</v>
      </c>
      <c r="F45" s="13">
        <f t="shared" ref="F45" si="3">E45+1</f>
        <v>2013</v>
      </c>
      <c r="G45" s="13">
        <f t="shared" ref="G45" si="4">F45+1</f>
        <v>2014</v>
      </c>
      <c r="H45" s="13">
        <f t="shared" ref="H45" si="5">G45+1</f>
        <v>2015</v>
      </c>
      <c r="I45" s="13">
        <f t="shared" ref="I45" si="6">H45+1</f>
        <v>2016</v>
      </c>
      <c r="J45" s="10"/>
    </row>
    <row r="46" spans="1:10" x14ac:dyDescent="0.2">
      <c r="A46" s="8"/>
      <c r="B46" s="9" t="s">
        <v>133</v>
      </c>
      <c r="C46" s="9"/>
      <c r="D46" s="42">
        <f>D36</f>
        <v>-50000000</v>
      </c>
      <c r="E46" s="9"/>
      <c r="F46" s="9"/>
      <c r="G46" s="9"/>
      <c r="H46" s="9"/>
      <c r="I46" s="9"/>
      <c r="J46" s="10"/>
    </row>
    <row r="47" spans="1:10" x14ac:dyDescent="0.2">
      <c r="A47" s="8"/>
      <c r="B47" s="9" t="s">
        <v>132</v>
      </c>
      <c r="C47" s="9"/>
      <c r="D47" s="9"/>
      <c r="E47" s="35">
        <f>$H$19*E32</f>
        <v>4500000</v>
      </c>
      <c r="F47" s="35">
        <f>$H$19*F32</f>
        <v>4500000</v>
      </c>
      <c r="G47" s="35">
        <f>$H$19*G32</f>
        <v>4500000</v>
      </c>
      <c r="H47" s="35">
        <f>$H$19*H32</f>
        <v>4500000</v>
      </c>
      <c r="I47" s="35">
        <f>$H$19*I32</f>
        <v>4500000</v>
      </c>
      <c r="J47" s="10"/>
    </row>
    <row r="48" spans="1:10" x14ac:dyDescent="0.2">
      <c r="A48" s="8"/>
      <c r="B48" s="9" t="s">
        <v>131</v>
      </c>
      <c r="C48" s="9"/>
      <c r="D48" s="9"/>
      <c r="E48" s="9"/>
      <c r="F48" s="9"/>
      <c r="G48" s="9"/>
      <c r="H48" s="9"/>
      <c r="I48" s="45">
        <f>I37</f>
        <v>100000000</v>
      </c>
      <c r="J48" s="10"/>
    </row>
    <row r="49" spans="1:10" x14ac:dyDescent="0.2">
      <c r="A49" s="8"/>
      <c r="B49" s="9" t="s">
        <v>22</v>
      </c>
      <c r="C49" s="9"/>
      <c r="D49" s="42">
        <f>D46</f>
        <v>-50000000</v>
      </c>
      <c r="E49" s="42">
        <f>E47</f>
        <v>4500000</v>
      </c>
      <c r="F49" s="42">
        <f>F47</f>
        <v>4500000</v>
      </c>
      <c r="G49" s="42">
        <f>G47</f>
        <v>4500000</v>
      </c>
      <c r="H49" s="42">
        <f>H47</f>
        <v>4500000</v>
      </c>
      <c r="I49" s="42">
        <f>I47+I48</f>
        <v>104500000</v>
      </c>
      <c r="J49" s="10"/>
    </row>
    <row r="50" spans="1:10" x14ac:dyDescent="0.2">
      <c r="A50" s="8"/>
      <c r="B50" s="9"/>
      <c r="C50" s="9"/>
      <c r="D50" s="42"/>
      <c r="E50" s="42"/>
      <c r="F50" s="42"/>
      <c r="G50" s="42"/>
      <c r="H50" s="42"/>
      <c r="I50" s="42"/>
      <c r="J50" s="10"/>
    </row>
    <row r="51" spans="1:10" x14ac:dyDescent="0.2">
      <c r="A51" s="8"/>
      <c r="B51" s="9" t="s">
        <v>23</v>
      </c>
      <c r="C51" s="9"/>
      <c r="D51" s="34">
        <v>50</v>
      </c>
      <c r="E51" s="34">
        <v>54</v>
      </c>
      <c r="F51" s="34">
        <v>58</v>
      </c>
      <c r="G51" s="34">
        <v>62</v>
      </c>
      <c r="H51" s="34">
        <v>66</v>
      </c>
      <c r="I51" s="34">
        <v>70</v>
      </c>
      <c r="J51" s="10"/>
    </row>
    <row r="52" spans="1:10" x14ac:dyDescent="0.2">
      <c r="A52" s="8"/>
      <c r="B52" s="9"/>
      <c r="C52" s="9"/>
      <c r="D52" s="34"/>
      <c r="E52" s="34"/>
      <c r="F52" s="34"/>
      <c r="G52" s="34"/>
      <c r="H52" s="34"/>
      <c r="I52" s="34"/>
      <c r="J52" s="10"/>
    </row>
    <row r="53" spans="1:10" x14ac:dyDescent="0.2">
      <c r="A53" s="8"/>
      <c r="B53" s="9" t="s">
        <v>24</v>
      </c>
      <c r="C53" s="9"/>
      <c r="D53" s="23">
        <f t="shared" ref="D53:I53" si="7">D49/D51</f>
        <v>-1000000</v>
      </c>
      <c r="E53" s="23">
        <f t="shared" si="7"/>
        <v>83333.333333333328</v>
      </c>
      <c r="F53" s="23">
        <f t="shared" si="7"/>
        <v>77586.206896551725</v>
      </c>
      <c r="G53" s="23">
        <f t="shared" si="7"/>
        <v>72580.645161290318</v>
      </c>
      <c r="H53" s="23">
        <f t="shared" si="7"/>
        <v>68181.818181818177</v>
      </c>
      <c r="I53" s="23">
        <f t="shared" si="7"/>
        <v>1492857.142857143</v>
      </c>
      <c r="J53" s="10"/>
    </row>
    <row r="54" spans="1:10" x14ac:dyDescent="0.2">
      <c r="A54" s="8"/>
      <c r="B54" s="9" t="s">
        <v>29</v>
      </c>
      <c r="C54" s="43">
        <f>D22+H21</f>
        <v>0.2</v>
      </c>
      <c r="D54" s="46">
        <f t="shared" ref="D54:I54" si="8">1/(1+$D$22+$H$21)^D24</f>
        <v>1</v>
      </c>
      <c r="E54" s="46">
        <f t="shared" si="8"/>
        <v>0.83333333333333326</v>
      </c>
      <c r="F54" s="46">
        <f t="shared" si="8"/>
        <v>0.69444444444444431</v>
      </c>
      <c r="G54" s="46">
        <f t="shared" si="8"/>
        <v>0.5787037037037035</v>
      </c>
      <c r="H54" s="46">
        <f t="shared" si="8"/>
        <v>0.48225308641975279</v>
      </c>
      <c r="I54" s="46">
        <f t="shared" si="8"/>
        <v>0.40187757201646063</v>
      </c>
      <c r="J54" s="10"/>
    </row>
    <row r="55" spans="1:10" x14ac:dyDescent="0.2">
      <c r="A55" s="8"/>
      <c r="B55" s="9" t="s">
        <v>30</v>
      </c>
      <c r="C55" s="9"/>
      <c r="D55" s="35">
        <f t="shared" ref="D55:I55" si="9">D53*D54</f>
        <v>-1000000</v>
      </c>
      <c r="E55" s="35">
        <f t="shared" si="9"/>
        <v>69444.444444444438</v>
      </c>
      <c r="F55" s="35">
        <f t="shared" si="9"/>
        <v>53879.310344827572</v>
      </c>
      <c r="G55" s="35">
        <f t="shared" si="9"/>
        <v>42002.688172042996</v>
      </c>
      <c r="H55" s="35">
        <f t="shared" si="9"/>
        <v>32880.892255892235</v>
      </c>
      <c r="I55" s="35">
        <f t="shared" si="9"/>
        <v>599945.80393885914</v>
      </c>
      <c r="J55" s="10"/>
    </row>
    <row r="56" spans="1:10" x14ac:dyDescent="0.2">
      <c r="A56" s="8"/>
      <c r="B56" s="9"/>
      <c r="C56" s="9"/>
      <c r="D56" s="9"/>
      <c r="E56" s="9"/>
      <c r="F56" s="9"/>
      <c r="G56" s="9"/>
      <c r="H56" s="9"/>
      <c r="I56" s="9"/>
      <c r="J56" s="10"/>
    </row>
    <row r="57" spans="1:10" x14ac:dyDescent="0.2">
      <c r="A57" s="8"/>
      <c r="B57" s="9" t="s">
        <v>27</v>
      </c>
      <c r="C57" s="9"/>
      <c r="D57" s="99">
        <f>SUM(D55:I55)</f>
        <v>-201846.86084393354</v>
      </c>
      <c r="E57" s="9"/>
      <c r="F57" s="9"/>
      <c r="G57" s="9"/>
      <c r="H57" s="9"/>
      <c r="I57" s="9"/>
      <c r="J57" s="10"/>
    </row>
    <row r="58" spans="1:10" x14ac:dyDescent="0.2">
      <c r="A58" s="8"/>
      <c r="B58" s="9" t="s">
        <v>28</v>
      </c>
      <c r="C58" s="9"/>
      <c r="D58" s="100">
        <f>IRR(D53:I53,0)</f>
        <v>0.13935046996877087</v>
      </c>
      <c r="E58" s="9"/>
      <c r="F58" s="9"/>
      <c r="G58" s="9"/>
      <c r="H58" s="9"/>
      <c r="I58" s="9"/>
      <c r="J58" s="10"/>
    </row>
    <row r="59" spans="1:10" ht="13.5" thickBot="1" x14ac:dyDescent="0.25">
      <c r="A59" s="25"/>
      <c r="B59" s="26"/>
      <c r="C59" s="26"/>
      <c r="D59" s="26"/>
      <c r="E59" s="26"/>
      <c r="F59" s="26"/>
      <c r="G59" s="26"/>
      <c r="H59" s="26"/>
      <c r="I59" s="26"/>
      <c r="J59" s="27"/>
    </row>
  </sheetData>
  <mergeCells count="5">
    <mergeCell ref="B11:I14"/>
    <mergeCell ref="B16:I16"/>
    <mergeCell ref="B2:I2"/>
    <mergeCell ref="B4:I6"/>
    <mergeCell ref="B8:I9"/>
  </mergeCells>
  <phoneticPr fontId="0" type="noConversion"/>
  <printOptions horizontalCentered="1"/>
  <pageMargins left="0.5" right="0.5" top="1" bottom="1" header="0.5" footer="0.5"/>
  <pageSetup scale="73" orientation="portrait" r:id="rId1"/>
  <headerFooter alignWithMargins="0"/>
  <ignoredErrors>
    <ignoredError sqref="E31:I3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heetViews>
  <sheetFormatPr defaultRowHeight="12.75" x14ac:dyDescent="0.2"/>
  <cols>
    <col min="1" max="1" width="2.83203125" customWidth="1"/>
    <col min="2" max="2" width="38.83203125" customWidth="1"/>
    <col min="3" max="3" width="6.83203125" customWidth="1"/>
    <col min="4" max="9" width="13.83203125" customWidth="1"/>
    <col min="10" max="10" width="2.83203125" customWidth="1"/>
  </cols>
  <sheetData>
    <row r="1" spans="1:10" x14ac:dyDescent="0.2">
      <c r="A1" s="28"/>
      <c r="B1" s="29"/>
      <c r="C1" s="29"/>
      <c r="D1" s="29"/>
      <c r="E1" s="29"/>
      <c r="F1" s="29"/>
      <c r="G1" s="29"/>
      <c r="H1" s="29"/>
      <c r="I1" s="29"/>
      <c r="J1" s="30"/>
    </row>
    <row r="2" spans="1:10" ht="15.75" x14ac:dyDescent="0.2">
      <c r="A2" s="1"/>
      <c r="B2" s="107" t="s">
        <v>244</v>
      </c>
      <c r="C2" s="107"/>
      <c r="D2" s="107"/>
      <c r="E2" s="108"/>
      <c r="F2" s="108"/>
      <c r="G2" s="108"/>
      <c r="H2" s="108"/>
      <c r="I2" s="108"/>
      <c r="J2" s="3"/>
    </row>
    <row r="3" spans="1:10" x14ac:dyDescent="0.2">
      <c r="A3" s="8"/>
      <c r="B3" s="9"/>
      <c r="C3" s="9"/>
      <c r="D3" s="9"/>
      <c r="E3" s="9"/>
      <c r="F3" s="9"/>
      <c r="G3" s="9"/>
      <c r="H3" s="9"/>
      <c r="I3" s="9"/>
      <c r="J3" s="10"/>
    </row>
    <row r="4" spans="1:10" x14ac:dyDescent="0.2">
      <c r="A4" s="8"/>
      <c r="B4" s="112" t="s">
        <v>239</v>
      </c>
      <c r="C4" s="113"/>
      <c r="D4" s="113"/>
      <c r="E4" s="113"/>
      <c r="F4" s="113"/>
      <c r="G4" s="113"/>
      <c r="H4" s="113"/>
      <c r="I4" s="113"/>
      <c r="J4" s="10"/>
    </row>
    <row r="5" spans="1:10" x14ac:dyDescent="0.2">
      <c r="A5" s="8"/>
      <c r="B5" s="113"/>
      <c r="C5" s="113"/>
      <c r="D5" s="113"/>
      <c r="E5" s="113"/>
      <c r="F5" s="113"/>
      <c r="G5" s="113"/>
      <c r="H5" s="113"/>
      <c r="I5" s="113"/>
      <c r="J5" s="10"/>
    </row>
    <row r="6" spans="1:10" x14ac:dyDescent="0.2">
      <c r="A6" s="8"/>
      <c r="B6" s="113"/>
      <c r="C6" s="113"/>
      <c r="D6" s="113"/>
      <c r="E6" s="113"/>
      <c r="F6" s="113"/>
      <c r="G6" s="113"/>
      <c r="H6" s="113"/>
      <c r="I6" s="113"/>
      <c r="J6" s="10"/>
    </row>
    <row r="7" spans="1:10" x14ac:dyDescent="0.2">
      <c r="A7" s="8"/>
      <c r="B7" s="113"/>
      <c r="C7" s="113"/>
      <c r="D7" s="113"/>
      <c r="E7" s="113"/>
      <c r="F7" s="113"/>
      <c r="G7" s="113"/>
      <c r="H7" s="113"/>
      <c r="I7" s="113"/>
      <c r="J7" s="10"/>
    </row>
    <row r="8" spans="1:10" x14ac:dyDescent="0.2">
      <c r="A8" s="8"/>
      <c r="B8" s="113"/>
      <c r="C8" s="113"/>
      <c r="D8" s="113"/>
      <c r="E8" s="113"/>
      <c r="F8" s="113"/>
      <c r="G8" s="113"/>
      <c r="H8" s="113"/>
      <c r="I8" s="113"/>
      <c r="J8" s="10"/>
    </row>
    <row r="9" spans="1:10" x14ac:dyDescent="0.2">
      <c r="A9" s="8"/>
      <c r="B9" s="97"/>
      <c r="C9" s="97"/>
      <c r="D9" s="97"/>
      <c r="E9" s="97"/>
      <c r="F9" s="97"/>
      <c r="G9" s="97"/>
      <c r="H9" s="97"/>
      <c r="I9" s="97"/>
      <c r="J9" s="10"/>
    </row>
    <row r="10" spans="1:10" x14ac:dyDescent="0.2">
      <c r="A10" s="8"/>
      <c r="B10" s="114" t="s">
        <v>215</v>
      </c>
      <c r="C10" s="106"/>
      <c r="D10" s="106"/>
      <c r="E10" s="106"/>
      <c r="F10" s="106"/>
      <c r="G10" s="106"/>
      <c r="H10" s="106"/>
      <c r="I10" s="106"/>
      <c r="J10" s="10"/>
    </row>
    <row r="11" spans="1:10" x14ac:dyDescent="0.2">
      <c r="A11" s="8"/>
      <c r="B11" s="106"/>
      <c r="C11" s="106"/>
      <c r="D11" s="106"/>
      <c r="E11" s="106"/>
      <c r="F11" s="106"/>
      <c r="G11" s="106"/>
      <c r="H11" s="106"/>
      <c r="I11" s="106"/>
      <c r="J11" s="10"/>
    </row>
    <row r="12" spans="1:10" x14ac:dyDescent="0.2">
      <c r="A12" s="8"/>
      <c r="B12" s="106"/>
      <c r="C12" s="106"/>
      <c r="D12" s="106"/>
      <c r="E12" s="106"/>
      <c r="F12" s="106"/>
      <c r="G12" s="106"/>
      <c r="H12" s="106"/>
      <c r="I12" s="106"/>
      <c r="J12" s="10"/>
    </row>
    <row r="13" spans="1:10" x14ac:dyDescent="0.2">
      <c r="A13" s="8"/>
      <c r="B13" s="9"/>
      <c r="C13" s="9"/>
      <c r="D13" s="9"/>
      <c r="E13" s="9"/>
      <c r="F13" s="9"/>
      <c r="G13" s="9"/>
      <c r="H13" s="9"/>
      <c r="I13" s="9"/>
      <c r="J13" s="10"/>
    </row>
    <row r="14" spans="1:10" x14ac:dyDescent="0.2">
      <c r="A14" s="8"/>
      <c r="B14" s="11" t="s">
        <v>0</v>
      </c>
      <c r="C14" s="9"/>
      <c r="D14" s="13" t="s">
        <v>1</v>
      </c>
      <c r="E14" s="9"/>
      <c r="F14" s="9"/>
      <c r="G14" s="9"/>
      <c r="H14" s="9"/>
      <c r="I14" s="9"/>
      <c r="J14" s="10"/>
    </row>
    <row r="15" spans="1:10" x14ac:dyDescent="0.2">
      <c r="A15" s="8"/>
      <c r="B15" s="14" t="s">
        <v>32</v>
      </c>
      <c r="C15" s="9"/>
      <c r="D15" s="47">
        <v>3.8</v>
      </c>
      <c r="E15" s="9"/>
      <c r="F15" s="9"/>
      <c r="G15" s="9"/>
      <c r="H15" s="9"/>
      <c r="I15" s="9"/>
      <c r="J15" s="10"/>
    </row>
    <row r="16" spans="1:10" x14ac:dyDescent="0.2">
      <c r="A16" s="8"/>
      <c r="B16" s="9" t="s">
        <v>33</v>
      </c>
      <c r="C16" s="9"/>
      <c r="D16" s="34">
        <v>50</v>
      </c>
      <c r="E16" s="9"/>
      <c r="F16" s="9"/>
      <c r="G16" s="9"/>
      <c r="H16" s="9"/>
      <c r="I16" s="9"/>
      <c r="J16" s="10"/>
    </row>
    <row r="17" spans="1:10" x14ac:dyDescent="0.2">
      <c r="A17" s="8"/>
      <c r="B17" s="9" t="s">
        <v>34</v>
      </c>
      <c r="C17" s="9"/>
      <c r="D17" s="41">
        <v>0.02</v>
      </c>
      <c r="E17" s="9"/>
      <c r="F17" s="9"/>
      <c r="G17" s="9"/>
      <c r="H17" s="9"/>
      <c r="I17" s="9"/>
      <c r="J17" s="10"/>
    </row>
    <row r="18" spans="1:10" x14ac:dyDescent="0.2">
      <c r="A18" s="8"/>
      <c r="B18" s="9" t="s">
        <v>35</v>
      </c>
      <c r="C18" s="9"/>
      <c r="D18" s="41">
        <v>-0.05</v>
      </c>
      <c r="E18" s="9"/>
      <c r="F18" s="9"/>
      <c r="G18" s="9"/>
      <c r="H18" s="9"/>
      <c r="I18" s="9"/>
      <c r="J18" s="10"/>
    </row>
    <row r="19" spans="1:10" x14ac:dyDescent="0.2">
      <c r="A19" s="8"/>
      <c r="B19" s="9" t="s">
        <v>216</v>
      </c>
      <c r="C19" s="9"/>
      <c r="D19" s="41">
        <v>0.14000000000000001</v>
      </c>
      <c r="E19" s="9"/>
      <c r="F19" s="9"/>
      <c r="G19" s="9"/>
      <c r="H19" s="9"/>
      <c r="I19" s="9"/>
      <c r="J19" s="10"/>
    </row>
    <row r="20" spans="1:10" x14ac:dyDescent="0.2">
      <c r="A20" s="8"/>
      <c r="B20" s="9"/>
      <c r="C20" s="9"/>
      <c r="D20" s="41"/>
      <c r="E20" s="9"/>
      <c r="F20" s="9"/>
      <c r="G20" s="9"/>
      <c r="H20" s="9"/>
      <c r="I20" s="9"/>
      <c r="J20" s="10"/>
    </row>
    <row r="21" spans="1:10" x14ac:dyDescent="0.2">
      <c r="A21" s="8"/>
      <c r="B21" s="12"/>
      <c r="C21" s="9"/>
      <c r="D21" s="12">
        <v>0</v>
      </c>
      <c r="E21" s="12">
        <v>1</v>
      </c>
      <c r="F21" s="12">
        <v>2</v>
      </c>
      <c r="G21" s="12">
        <v>3</v>
      </c>
      <c r="H21" s="12">
        <v>4</v>
      </c>
      <c r="I21" s="12">
        <v>5</v>
      </c>
      <c r="J21" s="10"/>
    </row>
    <row r="22" spans="1:10" x14ac:dyDescent="0.2">
      <c r="A22" s="8"/>
      <c r="B22" s="11" t="s">
        <v>217</v>
      </c>
      <c r="C22" s="9"/>
      <c r="D22" s="13">
        <v>2012</v>
      </c>
      <c r="E22" s="13">
        <f>D22+1</f>
        <v>2013</v>
      </c>
      <c r="F22" s="13">
        <f>E22+1</f>
        <v>2014</v>
      </c>
      <c r="G22" s="13">
        <f>F22+1</f>
        <v>2015</v>
      </c>
      <c r="H22" s="13">
        <f>G22+1</f>
        <v>2016</v>
      </c>
      <c r="I22" s="13">
        <f>H22+1</f>
        <v>2017</v>
      </c>
      <c r="J22" s="10"/>
    </row>
    <row r="23" spans="1:10" x14ac:dyDescent="0.2">
      <c r="A23" s="8"/>
      <c r="B23" s="9" t="s">
        <v>107</v>
      </c>
      <c r="C23" s="9"/>
      <c r="D23" s="35">
        <v>-26000</v>
      </c>
      <c r="E23" s="35">
        <v>8000</v>
      </c>
      <c r="F23" s="35">
        <v>6800</v>
      </c>
      <c r="G23" s="35">
        <v>7400</v>
      </c>
      <c r="H23" s="35">
        <v>9200</v>
      </c>
      <c r="I23" s="35">
        <v>10000</v>
      </c>
      <c r="J23" s="10"/>
    </row>
    <row r="24" spans="1:10" x14ac:dyDescent="0.2">
      <c r="A24" s="8"/>
      <c r="B24" s="9"/>
      <c r="C24" s="9"/>
      <c r="D24" s="35"/>
      <c r="E24" s="35"/>
      <c r="F24" s="35"/>
      <c r="G24" s="35"/>
      <c r="H24" s="35"/>
      <c r="I24" s="35"/>
      <c r="J24" s="10"/>
    </row>
    <row r="25" spans="1:10" x14ac:dyDescent="0.2">
      <c r="A25" s="8"/>
      <c r="B25" s="9" t="s">
        <v>36</v>
      </c>
      <c r="C25" s="9"/>
      <c r="D25" s="22">
        <f>D15</f>
        <v>3.8</v>
      </c>
      <c r="E25" s="22">
        <f>D25/(1+$D$17)</f>
        <v>3.725490196078431</v>
      </c>
      <c r="F25" s="22">
        <f>E25/(1+$D$17)</f>
        <v>3.652441368704344</v>
      </c>
      <c r="G25" s="22">
        <f>F25/(1+$D$17)</f>
        <v>3.5808248712787685</v>
      </c>
      <c r="H25" s="22">
        <f>G25/(1+$D$17)</f>
        <v>3.5106126189007534</v>
      </c>
      <c r="I25" s="22">
        <f>H25/(1+$D$17)</f>
        <v>3.4417770773536795</v>
      </c>
      <c r="J25" s="10"/>
    </row>
    <row r="26" spans="1:10" x14ac:dyDescent="0.2">
      <c r="A26" s="8"/>
      <c r="B26" s="9" t="s">
        <v>134</v>
      </c>
      <c r="C26" s="9"/>
      <c r="D26" s="22"/>
      <c r="E26" s="22"/>
      <c r="F26" s="22"/>
      <c r="G26" s="22"/>
      <c r="H26" s="22"/>
      <c r="I26" s="22"/>
      <c r="J26" s="10"/>
    </row>
    <row r="27" spans="1:10" x14ac:dyDescent="0.2">
      <c r="A27" s="8"/>
      <c r="B27" s="9" t="s">
        <v>39</v>
      </c>
      <c r="C27" s="9"/>
      <c r="D27" s="23">
        <f t="shared" ref="D27:I27" si="0">D23/D25</f>
        <v>-6842.105263157895</v>
      </c>
      <c r="E27" s="23">
        <f t="shared" si="0"/>
        <v>2147.3684210526317</v>
      </c>
      <c r="F27" s="23">
        <f t="shared" si="0"/>
        <v>1861.7684210526318</v>
      </c>
      <c r="G27" s="23">
        <f t="shared" si="0"/>
        <v>2066.5629473684212</v>
      </c>
      <c r="H27" s="23">
        <f t="shared" si="0"/>
        <v>2620.6252294736846</v>
      </c>
      <c r="I27" s="23">
        <f t="shared" si="0"/>
        <v>2905.4757978947378</v>
      </c>
      <c r="J27" s="10"/>
    </row>
    <row r="28" spans="1:10" x14ac:dyDescent="0.2">
      <c r="A28" s="8"/>
      <c r="B28" s="9" t="s">
        <v>31</v>
      </c>
      <c r="C28" s="9"/>
      <c r="D28" s="36">
        <v>0</v>
      </c>
      <c r="E28" s="36">
        <v>-100</v>
      </c>
      <c r="F28" s="36">
        <v>-120</v>
      </c>
      <c r="G28" s="36">
        <v>-150</v>
      </c>
      <c r="H28" s="36">
        <v>-150</v>
      </c>
      <c r="I28" s="36">
        <v>0</v>
      </c>
      <c r="J28" s="10"/>
    </row>
    <row r="29" spans="1:10" x14ac:dyDescent="0.2">
      <c r="A29" s="8"/>
      <c r="B29" s="9" t="s">
        <v>108</v>
      </c>
      <c r="C29" s="9"/>
      <c r="D29" s="23">
        <f t="shared" ref="D29:I29" si="1">D27+D28</f>
        <v>-6842.105263157895</v>
      </c>
      <c r="E29" s="23">
        <f t="shared" si="1"/>
        <v>2047.3684210526317</v>
      </c>
      <c r="F29" s="23">
        <f t="shared" si="1"/>
        <v>1741.7684210526318</v>
      </c>
      <c r="G29" s="23">
        <f t="shared" si="1"/>
        <v>1916.5629473684212</v>
      </c>
      <c r="H29" s="23">
        <f t="shared" si="1"/>
        <v>2470.6252294736846</v>
      </c>
      <c r="I29" s="23">
        <f t="shared" si="1"/>
        <v>2905.4757978947378</v>
      </c>
      <c r="J29" s="10"/>
    </row>
    <row r="30" spans="1:10" x14ac:dyDescent="0.2">
      <c r="A30" s="8"/>
      <c r="B30" s="9"/>
      <c r="C30" s="9"/>
      <c r="D30" s="23"/>
      <c r="E30" s="23"/>
      <c r="F30" s="23"/>
      <c r="G30" s="23"/>
      <c r="H30" s="23"/>
      <c r="I30" s="23"/>
      <c r="J30" s="10"/>
    </row>
    <row r="31" spans="1:10" x14ac:dyDescent="0.2">
      <c r="A31" s="8"/>
      <c r="B31" s="9" t="s">
        <v>42</v>
      </c>
      <c r="C31" s="43">
        <f>D19</f>
        <v>0.14000000000000001</v>
      </c>
      <c r="D31" s="24">
        <f t="shared" ref="D31:I31" si="2">1/(1+$C$31)^D21</f>
        <v>1</v>
      </c>
      <c r="E31" s="24">
        <f t="shared" si="2"/>
        <v>0.8771929824561403</v>
      </c>
      <c r="F31" s="24">
        <f t="shared" si="2"/>
        <v>0.76946752847029842</v>
      </c>
      <c r="G31" s="24">
        <f t="shared" si="2"/>
        <v>0.67497151620201612</v>
      </c>
      <c r="H31" s="24">
        <f t="shared" si="2"/>
        <v>0.59208027737018942</v>
      </c>
      <c r="I31" s="24">
        <f t="shared" si="2"/>
        <v>0.51936866435981521</v>
      </c>
      <c r="J31" s="10"/>
    </row>
    <row r="32" spans="1:10" x14ac:dyDescent="0.2">
      <c r="A32" s="8"/>
      <c r="B32" s="9" t="s">
        <v>38</v>
      </c>
      <c r="C32" s="43"/>
      <c r="D32" s="23">
        <f t="shared" ref="D32:I32" si="3">D29*D31</f>
        <v>-6842.105263157895</v>
      </c>
      <c r="E32" s="23">
        <f t="shared" si="3"/>
        <v>1795.9372114496769</v>
      </c>
      <c r="F32" s="23">
        <f t="shared" si="3"/>
        <v>1340.2342421149826</v>
      </c>
      <c r="G32" s="23">
        <f t="shared" si="3"/>
        <v>1293.6253984818682</v>
      </c>
      <c r="H32" s="23">
        <f t="shared" si="3"/>
        <v>1462.808471144567</v>
      </c>
      <c r="I32" s="23">
        <f t="shared" si="3"/>
        <v>1509.0130844823584</v>
      </c>
      <c r="J32" s="10"/>
    </row>
    <row r="33" spans="1:10" ht="13.5" thickBot="1" x14ac:dyDescent="0.25">
      <c r="A33" s="8"/>
      <c r="B33" s="9"/>
      <c r="C33" s="43"/>
      <c r="D33" s="35"/>
      <c r="E33" s="35"/>
      <c r="F33" s="35"/>
      <c r="G33" s="35"/>
      <c r="H33" s="35"/>
      <c r="I33" s="35"/>
      <c r="J33" s="10"/>
    </row>
    <row r="34" spans="1:10" ht="13.5" thickBot="1" x14ac:dyDescent="0.25">
      <c r="A34" s="8"/>
      <c r="B34" s="12" t="s">
        <v>37</v>
      </c>
      <c r="C34" s="9"/>
      <c r="D34" s="101">
        <f>SUM(D32:I32)</f>
        <v>559.51314451555731</v>
      </c>
      <c r="E34" s="35"/>
      <c r="F34" s="35"/>
      <c r="G34" s="35"/>
      <c r="H34" s="35"/>
      <c r="I34" s="35"/>
      <c r="J34" s="10"/>
    </row>
    <row r="35" spans="1:10" x14ac:dyDescent="0.2">
      <c r="A35" s="8"/>
      <c r="B35" s="9"/>
      <c r="C35" s="9"/>
      <c r="D35" s="49"/>
      <c r="E35" s="35"/>
      <c r="F35" s="35"/>
      <c r="G35" s="35"/>
      <c r="H35" s="35"/>
      <c r="I35" s="35"/>
      <c r="J35" s="10"/>
    </row>
    <row r="36" spans="1:10" x14ac:dyDescent="0.2">
      <c r="A36" s="8"/>
      <c r="B36" s="12"/>
      <c r="C36" s="9"/>
      <c r="D36" s="12">
        <v>0</v>
      </c>
      <c r="E36" s="12">
        <v>1</v>
      </c>
      <c r="F36" s="12">
        <v>2</v>
      </c>
      <c r="G36" s="12">
        <v>3</v>
      </c>
      <c r="H36" s="12">
        <v>4</v>
      </c>
      <c r="I36" s="12">
        <v>5</v>
      </c>
      <c r="J36" s="10"/>
    </row>
    <row r="37" spans="1:10" x14ac:dyDescent="0.2">
      <c r="A37" s="8"/>
      <c r="B37" s="11" t="s">
        <v>218</v>
      </c>
      <c r="C37" s="9"/>
      <c r="D37" s="13">
        <v>2012</v>
      </c>
      <c r="E37" s="13">
        <f>D37+1</f>
        <v>2013</v>
      </c>
      <c r="F37" s="13">
        <f>E37+1</f>
        <v>2014</v>
      </c>
      <c r="G37" s="13">
        <f>F37+1</f>
        <v>2015</v>
      </c>
      <c r="H37" s="13">
        <f>G37+1</f>
        <v>2016</v>
      </c>
      <c r="I37" s="13">
        <f>H37+1</f>
        <v>2017</v>
      </c>
      <c r="J37" s="10"/>
    </row>
    <row r="38" spans="1:10" x14ac:dyDescent="0.2">
      <c r="A38" s="8"/>
      <c r="B38" s="9" t="s">
        <v>40</v>
      </c>
      <c r="C38" s="9"/>
      <c r="D38" s="35">
        <v>-560000</v>
      </c>
      <c r="E38" s="35">
        <v>190000</v>
      </c>
      <c r="F38" s="35">
        <v>180000</v>
      </c>
      <c r="G38" s="35">
        <v>200000</v>
      </c>
      <c r="H38" s="35">
        <v>210000</v>
      </c>
      <c r="I38" s="35">
        <v>200000</v>
      </c>
      <c r="J38" s="10"/>
    </row>
    <row r="39" spans="1:10" x14ac:dyDescent="0.2">
      <c r="A39" s="8"/>
      <c r="B39" s="9"/>
      <c r="C39" s="9"/>
      <c r="D39" s="35"/>
      <c r="E39" s="35"/>
      <c r="F39" s="35"/>
      <c r="G39" s="35"/>
      <c r="H39" s="35"/>
      <c r="I39" s="35"/>
      <c r="J39" s="10"/>
    </row>
    <row r="40" spans="1:10" x14ac:dyDescent="0.2">
      <c r="A40" s="8"/>
      <c r="B40" s="9" t="s">
        <v>41</v>
      </c>
      <c r="C40" s="9"/>
      <c r="D40" s="34">
        <f>D16</f>
        <v>50</v>
      </c>
      <c r="E40" s="34">
        <f>D40/(1+$D$18)</f>
        <v>52.631578947368425</v>
      </c>
      <c r="F40" s="34">
        <f>E40/(1+$D$18)</f>
        <v>55.4016620498615</v>
      </c>
      <c r="G40" s="34">
        <f>F40/(1+$D$18)</f>
        <v>58.317538999854214</v>
      </c>
      <c r="H40" s="34">
        <f>G40/(1+$D$18)</f>
        <v>61.386883157741281</v>
      </c>
      <c r="I40" s="34">
        <f>H40/(1+$D$18)</f>
        <v>64.617771744990819</v>
      </c>
      <c r="J40" s="10"/>
    </row>
    <row r="41" spans="1:10" x14ac:dyDescent="0.2">
      <c r="A41" s="8"/>
      <c r="B41" s="9" t="s">
        <v>135</v>
      </c>
      <c r="C41" s="9"/>
      <c r="D41" s="34"/>
      <c r="E41" s="34"/>
      <c r="F41" s="34"/>
      <c r="G41" s="34"/>
      <c r="H41" s="34"/>
      <c r="I41" s="34"/>
      <c r="J41" s="10"/>
    </row>
    <row r="42" spans="1:10" x14ac:dyDescent="0.2">
      <c r="A42" s="8"/>
      <c r="B42" s="9" t="s">
        <v>43</v>
      </c>
      <c r="C42" s="9"/>
      <c r="D42" s="50">
        <f t="shared" ref="D42:I42" si="4">D38/D40</f>
        <v>-11200</v>
      </c>
      <c r="E42" s="50">
        <f t="shared" si="4"/>
        <v>3609.9999999999995</v>
      </c>
      <c r="F42" s="50">
        <f t="shared" si="4"/>
        <v>3248.9999999999995</v>
      </c>
      <c r="G42" s="50">
        <f t="shared" si="4"/>
        <v>3429.4999999999995</v>
      </c>
      <c r="H42" s="50">
        <f t="shared" si="4"/>
        <v>3420.9262499999995</v>
      </c>
      <c r="I42" s="50">
        <f t="shared" si="4"/>
        <v>3095.1237499999997</v>
      </c>
      <c r="J42" s="10"/>
    </row>
    <row r="43" spans="1:10" x14ac:dyDescent="0.2">
      <c r="A43" s="8"/>
      <c r="B43" s="9" t="s">
        <v>31</v>
      </c>
      <c r="C43" s="9"/>
      <c r="D43" s="36"/>
      <c r="E43" s="36">
        <v>-100</v>
      </c>
      <c r="F43" s="36">
        <v>-200</v>
      </c>
      <c r="G43" s="36">
        <v>-300</v>
      </c>
      <c r="H43" s="36">
        <v>-400</v>
      </c>
      <c r="I43" s="36">
        <v>0</v>
      </c>
      <c r="J43" s="10"/>
    </row>
    <row r="44" spans="1:10" x14ac:dyDescent="0.2">
      <c r="A44" s="8"/>
      <c r="B44" s="9" t="s">
        <v>44</v>
      </c>
      <c r="C44" s="9"/>
      <c r="D44" s="23">
        <f t="shared" ref="D44:I44" si="5">D42+D43</f>
        <v>-11200</v>
      </c>
      <c r="E44" s="23">
        <f t="shared" si="5"/>
        <v>3509.9999999999995</v>
      </c>
      <c r="F44" s="23">
        <f t="shared" si="5"/>
        <v>3048.9999999999995</v>
      </c>
      <c r="G44" s="23">
        <f t="shared" si="5"/>
        <v>3129.4999999999995</v>
      </c>
      <c r="H44" s="23">
        <f t="shared" si="5"/>
        <v>3020.9262499999995</v>
      </c>
      <c r="I44" s="23">
        <f t="shared" si="5"/>
        <v>3095.1237499999997</v>
      </c>
      <c r="J44" s="10"/>
    </row>
    <row r="45" spans="1:10" x14ac:dyDescent="0.2">
      <c r="A45" s="8"/>
      <c r="B45" s="9"/>
      <c r="C45" s="9"/>
      <c r="D45" s="9"/>
      <c r="E45" s="9"/>
      <c r="F45" s="9"/>
      <c r="G45" s="9"/>
      <c r="H45" s="9"/>
      <c r="I45" s="9"/>
      <c r="J45" s="10"/>
    </row>
    <row r="46" spans="1:10" x14ac:dyDescent="0.2">
      <c r="A46" s="8"/>
      <c r="B46" s="9" t="s">
        <v>42</v>
      </c>
      <c r="C46" s="43">
        <f>D19</f>
        <v>0.14000000000000001</v>
      </c>
      <c r="D46" s="24">
        <f t="shared" ref="D46:I46" si="6">1/(1+$C$31)^D36</f>
        <v>1</v>
      </c>
      <c r="E46" s="24">
        <f t="shared" si="6"/>
        <v>0.8771929824561403</v>
      </c>
      <c r="F46" s="24">
        <f t="shared" si="6"/>
        <v>0.76946752847029842</v>
      </c>
      <c r="G46" s="24">
        <f t="shared" si="6"/>
        <v>0.67497151620201612</v>
      </c>
      <c r="H46" s="24">
        <f t="shared" si="6"/>
        <v>0.59208027737018942</v>
      </c>
      <c r="I46" s="24">
        <f t="shared" si="6"/>
        <v>0.51936866435981521</v>
      </c>
      <c r="J46" s="10"/>
    </row>
    <row r="47" spans="1:10" x14ac:dyDescent="0.2">
      <c r="A47" s="8"/>
      <c r="B47" s="9" t="s">
        <v>38</v>
      </c>
      <c r="C47" s="43"/>
      <c r="D47" s="23">
        <f t="shared" ref="D47:I47" si="7">D44*D46</f>
        <v>-11200</v>
      </c>
      <c r="E47" s="23">
        <f t="shared" si="7"/>
        <v>3078.947368421052</v>
      </c>
      <c r="F47" s="23">
        <f t="shared" si="7"/>
        <v>2346.1064943059396</v>
      </c>
      <c r="G47" s="23">
        <f t="shared" si="7"/>
        <v>2112.3233599542091</v>
      </c>
      <c r="H47" s="23">
        <f t="shared" si="7"/>
        <v>1788.6308520148859</v>
      </c>
      <c r="I47" s="23">
        <f t="shared" si="7"/>
        <v>1607.5102880658426</v>
      </c>
      <c r="J47" s="10"/>
    </row>
    <row r="48" spans="1:10" ht="13.5" thickBot="1" x14ac:dyDescent="0.25">
      <c r="A48" s="8"/>
      <c r="B48" s="9"/>
      <c r="C48" s="43"/>
      <c r="D48" s="35"/>
      <c r="E48" s="9"/>
      <c r="F48" s="9"/>
      <c r="G48" s="9"/>
      <c r="H48" s="9"/>
      <c r="I48" s="9"/>
      <c r="J48" s="10"/>
    </row>
    <row r="49" spans="1:10" ht="13.5" thickBot="1" x14ac:dyDescent="0.25">
      <c r="A49" s="8"/>
      <c r="B49" s="12" t="s">
        <v>37</v>
      </c>
      <c r="C49" s="9"/>
      <c r="D49" s="101">
        <f>SUM(D47:I47)</f>
        <v>-266.4816372380717</v>
      </c>
      <c r="E49" s="9"/>
      <c r="F49" s="9"/>
      <c r="G49" s="9"/>
      <c r="H49" s="9"/>
      <c r="I49" s="9"/>
      <c r="J49" s="10"/>
    </row>
    <row r="50" spans="1:10" x14ac:dyDescent="0.2">
      <c r="A50" s="8"/>
      <c r="B50" s="12"/>
      <c r="C50" s="9"/>
      <c r="D50" s="49"/>
      <c r="E50" s="9"/>
      <c r="F50" s="9"/>
      <c r="G50" s="9"/>
      <c r="H50" s="9"/>
      <c r="I50" s="9"/>
      <c r="J50" s="10"/>
    </row>
    <row r="51" spans="1:10" x14ac:dyDescent="0.2">
      <c r="A51" s="8"/>
      <c r="B51" s="12" t="s">
        <v>219</v>
      </c>
      <c r="C51" s="9"/>
      <c r="D51" s="49"/>
      <c r="E51" s="9"/>
      <c r="F51" s="9"/>
      <c r="G51" s="9"/>
      <c r="H51" s="9"/>
      <c r="I51" s="9"/>
      <c r="J51" s="10"/>
    </row>
    <row r="52" spans="1:10" ht="13.5" thickBot="1" x14ac:dyDescent="0.25">
      <c r="A52" s="25"/>
      <c r="B52" s="26"/>
      <c r="C52" s="26"/>
      <c r="D52" s="26"/>
      <c r="E52" s="26"/>
      <c r="F52" s="26"/>
      <c r="G52" s="26"/>
      <c r="H52" s="26"/>
      <c r="I52" s="26"/>
      <c r="J52" s="27"/>
    </row>
  </sheetData>
  <mergeCells count="3">
    <mergeCell ref="B10:I12"/>
    <mergeCell ref="B2:I2"/>
    <mergeCell ref="B4:I8"/>
  </mergeCells>
  <phoneticPr fontId="0" type="noConversion"/>
  <printOptions horizontalCentered="1"/>
  <pageMargins left="0.5" right="0.5" top="1" bottom="1" header="0.5" footer="0.5"/>
  <pageSetup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workbookViewId="0"/>
  </sheetViews>
  <sheetFormatPr defaultRowHeight="12.75" x14ac:dyDescent="0.2"/>
  <cols>
    <col min="1" max="1" width="2.83203125" customWidth="1"/>
    <col min="2" max="2" width="40.83203125" customWidth="1"/>
    <col min="3" max="3" width="8.83203125" customWidth="1"/>
    <col min="4" max="7" width="16.83203125" customWidth="1"/>
    <col min="8" max="8" width="2.83203125" customWidth="1"/>
  </cols>
  <sheetData>
    <row r="1" spans="1:8" x14ac:dyDescent="0.2">
      <c r="A1" s="28"/>
      <c r="B1" s="29"/>
      <c r="C1" s="29"/>
      <c r="D1" s="29"/>
      <c r="E1" s="29"/>
      <c r="F1" s="29"/>
      <c r="G1" s="29"/>
      <c r="H1" s="30"/>
    </row>
    <row r="2" spans="1:8" ht="15.75" x14ac:dyDescent="0.2">
      <c r="A2" s="1"/>
      <c r="B2" s="107" t="s">
        <v>245</v>
      </c>
      <c r="C2" s="107"/>
      <c r="D2" s="107"/>
      <c r="E2" s="108"/>
      <c r="F2" s="108"/>
      <c r="G2" s="108"/>
      <c r="H2" s="3"/>
    </row>
    <row r="3" spans="1:8" x14ac:dyDescent="0.2">
      <c r="A3" s="8"/>
      <c r="B3" s="9"/>
      <c r="C3" s="9"/>
      <c r="D3" s="9"/>
      <c r="E3" s="9"/>
      <c r="F3" s="9"/>
      <c r="G3" s="9"/>
      <c r="H3" s="10"/>
    </row>
    <row r="4" spans="1:8" x14ac:dyDescent="0.2">
      <c r="A4" s="8"/>
      <c r="B4" s="112" t="s">
        <v>220</v>
      </c>
      <c r="C4" s="113"/>
      <c r="D4" s="113"/>
      <c r="E4" s="113"/>
      <c r="F4" s="113"/>
      <c r="G4" s="113"/>
      <c r="H4" s="10"/>
    </row>
    <row r="5" spans="1:8" x14ac:dyDescent="0.2">
      <c r="A5" s="8"/>
      <c r="B5" s="113"/>
      <c r="C5" s="113"/>
      <c r="D5" s="113"/>
      <c r="E5" s="113"/>
      <c r="F5" s="113"/>
      <c r="G5" s="113"/>
      <c r="H5" s="10"/>
    </row>
    <row r="6" spans="1:8" x14ac:dyDescent="0.2">
      <c r="A6" s="8"/>
      <c r="B6" s="113"/>
      <c r="C6" s="113"/>
      <c r="D6" s="113"/>
      <c r="E6" s="113"/>
      <c r="F6" s="113"/>
      <c r="G6" s="113"/>
      <c r="H6" s="10"/>
    </row>
    <row r="7" spans="1:8" x14ac:dyDescent="0.2">
      <c r="A7" s="8"/>
      <c r="B7" s="113"/>
      <c r="C7" s="113"/>
      <c r="D7" s="113"/>
      <c r="E7" s="113"/>
      <c r="F7" s="113"/>
      <c r="G7" s="113"/>
      <c r="H7" s="10"/>
    </row>
    <row r="8" spans="1:8" x14ac:dyDescent="0.2">
      <c r="A8" s="8"/>
      <c r="B8" s="97"/>
      <c r="C8" s="97"/>
      <c r="D8" s="97"/>
      <c r="E8" s="97"/>
      <c r="F8" s="97"/>
      <c r="G8" s="97"/>
      <c r="H8" s="10"/>
    </row>
    <row r="9" spans="1:8" x14ac:dyDescent="0.2">
      <c r="A9" s="8"/>
      <c r="B9" s="114" t="s">
        <v>221</v>
      </c>
      <c r="C9" s="106"/>
      <c r="D9" s="106"/>
      <c r="E9" s="106"/>
      <c r="F9" s="106"/>
      <c r="G9" s="106"/>
      <c r="H9" s="10"/>
    </row>
    <row r="10" spans="1:8" x14ac:dyDescent="0.2">
      <c r="A10" s="8"/>
      <c r="B10" s="106"/>
      <c r="C10" s="106"/>
      <c r="D10" s="106"/>
      <c r="E10" s="106"/>
      <c r="F10" s="106"/>
      <c r="G10" s="106"/>
      <c r="H10" s="10"/>
    </row>
    <row r="11" spans="1:8" x14ac:dyDescent="0.2">
      <c r="A11" s="8"/>
      <c r="B11" s="106"/>
      <c r="C11" s="106"/>
      <c r="D11" s="106"/>
      <c r="E11" s="106"/>
      <c r="F11" s="106"/>
      <c r="G11" s="106"/>
      <c r="H11" s="10"/>
    </row>
    <row r="12" spans="1:8" x14ac:dyDescent="0.2">
      <c r="A12" s="8"/>
      <c r="B12" s="97"/>
      <c r="C12" s="97"/>
      <c r="D12" s="97"/>
      <c r="E12" s="97"/>
      <c r="F12" s="97"/>
      <c r="G12" s="97"/>
      <c r="H12" s="10"/>
    </row>
    <row r="13" spans="1:8" x14ac:dyDescent="0.2">
      <c r="A13" s="8"/>
      <c r="B13" s="114" t="s">
        <v>222</v>
      </c>
      <c r="C13" s="106"/>
      <c r="D13" s="106"/>
      <c r="E13" s="106"/>
      <c r="F13" s="106"/>
      <c r="G13" s="106"/>
      <c r="H13" s="10"/>
    </row>
    <row r="14" spans="1:8" x14ac:dyDescent="0.2">
      <c r="A14" s="8"/>
      <c r="B14" s="106"/>
      <c r="C14" s="106"/>
      <c r="D14" s="106"/>
      <c r="E14" s="106"/>
      <c r="F14" s="106"/>
      <c r="G14" s="106"/>
      <c r="H14" s="10"/>
    </row>
    <row r="15" spans="1:8" x14ac:dyDescent="0.2">
      <c r="A15" s="8"/>
      <c r="B15" s="106"/>
      <c r="C15" s="106"/>
      <c r="D15" s="106"/>
      <c r="E15" s="106"/>
      <c r="F15" s="106"/>
      <c r="G15" s="106"/>
      <c r="H15" s="10"/>
    </row>
    <row r="16" spans="1:8" x14ac:dyDescent="0.2">
      <c r="A16" s="8"/>
      <c r="B16" s="106"/>
      <c r="C16" s="106"/>
      <c r="D16" s="106"/>
      <c r="E16" s="106"/>
      <c r="F16" s="106"/>
      <c r="G16" s="106"/>
      <c r="H16" s="10"/>
    </row>
    <row r="17" spans="1:8" x14ac:dyDescent="0.2">
      <c r="A17" s="8"/>
      <c r="B17" s="106"/>
      <c r="C17" s="106"/>
      <c r="D17" s="106"/>
      <c r="E17" s="106"/>
      <c r="F17" s="106"/>
      <c r="G17" s="106"/>
      <c r="H17" s="10"/>
    </row>
    <row r="18" spans="1:8" x14ac:dyDescent="0.2">
      <c r="A18" s="8"/>
      <c r="B18" s="9"/>
      <c r="C18" s="9"/>
      <c r="D18" s="9"/>
      <c r="E18" s="9"/>
      <c r="F18" s="9"/>
      <c r="G18" s="9"/>
      <c r="H18" s="10"/>
    </row>
    <row r="19" spans="1:8" x14ac:dyDescent="0.2">
      <c r="A19" s="8"/>
      <c r="B19" s="11" t="s">
        <v>0</v>
      </c>
      <c r="C19" s="9"/>
      <c r="D19" s="13">
        <v>0</v>
      </c>
      <c r="E19" s="13">
        <f>D19+1</f>
        <v>1</v>
      </c>
      <c r="F19" s="13">
        <f>E19+1</f>
        <v>2</v>
      </c>
      <c r="G19" s="13">
        <f>F19+1</f>
        <v>3</v>
      </c>
      <c r="H19" s="10"/>
    </row>
    <row r="20" spans="1:8" x14ac:dyDescent="0.2">
      <c r="A20" s="8"/>
      <c r="B20" s="14" t="s">
        <v>48</v>
      </c>
      <c r="C20" s="9"/>
      <c r="D20" s="31">
        <v>250000000</v>
      </c>
      <c r="E20" s="9"/>
      <c r="F20" s="9"/>
      <c r="G20" s="9"/>
      <c r="H20" s="10"/>
    </row>
    <row r="21" spans="1:8" x14ac:dyDescent="0.2">
      <c r="A21" s="8"/>
      <c r="B21" s="9" t="s">
        <v>62</v>
      </c>
      <c r="C21" s="9"/>
      <c r="D21" s="34">
        <v>32.5</v>
      </c>
      <c r="E21" s="34">
        <v>30</v>
      </c>
      <c r="F21" s="34">
        <v>27.5</v>
      </c>
      <c r="G21" s="34">
        <v>25</v>
      </c>
      <c r="H21" s="10"/>
    </row>
    <row r="22" spans="1:8" x14ac:dyDescent="0.2">
      <c r="A22" s="8"/>
      <c r="B22" s="9" t="s">
        <v>121</v>
      </c>
      <c r="C22" s="9"/>
      <c r="D22" s="51"/>
      <c r="E22" s="33">
        <v>700000</v>
      </c>
      <c r="F22" s="33">
        <v>900000</v>
      </c>
      <c r="G22" s="33">
        <v>1000000</v>
      </c>
      <c r="H22" s="10"/>
    </row>
    <row r="23" spans="1:8" x14ac:dyDescent="0.2">
      <c r="A23" s="8"/>
      <c r="B23" s="9" t="s">
        <v>49</v>
      </c>
      <c r="C23" s="9"/>
      <c r="D23" s="51"/>
      <c r="E23" s="52">
        <v>10</v>
      </c>
      <c r="F23" s="52">
        <v>10.3</v>
      </c>
      <c r="G23" s="52">
        <v>10.6</v>
      </c>
      <c r="H23" s="10"/>
    </row>
    <row r="24" spans="1:8" x14ac:dyDescent="0.2">
      <c r="A24" s="8"/>
      <c r="B24" s="9" t="s">
        <v>50</v>
      </c>
      <c r="C24" s="9"/>
      <c r="D24" s="51"/>
      <c r="E24" s="51">
        <v>1000000</v>
      </c>
      <c r="F24" s="51">
        <v>1030000</v>
      </c>
      <c r="G24" s="51">
        <v>1060000</v>
      </c>
      <c r="H24" s="10"/>
    </row>
    <row r="25" spans="1:8" x14ac:dyDescent="0.2">
      <c r="A25" s="8"/>
      <c r="B25" s="9" t="s">
        <v>51</v>
      </c>
      <c r="C25" s="9"/>
      <c r="D25" s="51"/>
      <c r="E25" s="51">
        <v>500000</v>
      </c>
      <c r="F25" s="51">
        <v>500000</v>
      </c>
      <c r="G25" s="51">
        <v>500000</v>
      </c>
      <c r="H25" s="10"/>
    </row>
    <row r="26" spans="1:8" x14ac:dyDescent="0.2">
      <c r="A26" s="8"/>
      <c r="B26" s="9" t="s">
        <v>63</v>
      </c>
      <c r="C26" s="9"/>
      <c r="D26" s="33">
        <v>100000000</v>
      </c>
      <c r="E26" s="9"/>
      <c r="F26" s="9"/>
      <c r="G26" s="9"/>
      <c r="H26" s="10"/>
    </row>
    <row r="27" spans="1:8" x14ac:dyDescent="0.2">
      <c r="A27" s="8"/>
      <c r="B27" s="9"/>
      <c r="C27" s="9"/>
      <c r="D27" s="53"/>
      <c r="E27" s="9"/>
      <c r="F27" s="9"/>
      <c r="G27" s="9"/>
      <c r="H27" s="10"/>
    </row>
    <row r="28" spans="1:8" x14ac:dyDescent="0.2">
      <c r="A28" s="8"/>
      <c r="B28" s="11" t="s">
        <v>59</v>
      </c>
      <c r="C28" s="9"/>
      <c r="D28" s="13">
        <v>0</v>
      </c>
      <c r="E28" s="13">
        <f>D28+1</f>
        <v>1</v>
      </c>
      <c r="F28" s="13">
        <f>E28+1</f>
        <v>2</v>
      </c>
      <c r="G28" s="13">
        <f>F28+1</f>
        <v>3</v>
      </c>
      <c r="H28" s="10"/>
    </row>
    <row r="29" spans="1:8" x14ac:dyDescent="0.2">
      <c r="A29" s="8"/>
      <c r="B29" s="14" t="s">
        <v>15</v>
      </c>
      <c r="C29" s="9"/>
      <c r="D29" s="38">
        <f>-D20/D21</f>
        <v>-7692307.692307692</v>
      </c>
      <c r="E29" s="9"/>
      <c r="F29" s="9"/>
      <c r="G29" s="9"/>
      <c r="H29" s="10"/>
    </row>
    <row r="30" spans="1:8" x14ac:dyDescent="0.2">
      <c r="A30" s="8"/>
      <c r="B30" s="9" t="s">
        <v>52</v>
      </c>
      <c r="C30" s="9"/>
      <c r="D30" s="9"/>
      <c r="E30" s="23">
        <f>E22*E23</f>
        <v>7000000</v>
      </c>
      <c r="F30" s="23">
        <f>F22*F23</f>
        <v>9270000</v>
      </c>
      <c r="G30" s="23">
        <f>G22*G23</f>
        <v>10600000</v>
      </c>
      <c r="H30" s="10"/>
    </row>
    <row r="31" spans="1:8" x14ac:dyDescent="0.2">
      <c r="A31" s="8"/>
      <c r="B31" s="9" t="s">
        <v>53</v>
      </c>
      <c r="C31" s="43">
        <v>0.5</v>
      </c>
      <c r="D31" s="9"/>
      <c r="E31" s="36">
        <f>-$C$31*E30</f>
        <v>-3500000</v>
      </c>
      <c r="F31" s="36">
        <f>-$C$31*F30</f>
        <v>-4635000</v>
      </c>
      <c r="G31" s="36">
        <f>-$C$31*G30</f>
        <v>-5300000</v>
      </c>
      <c r="H31" s="10"/>
    </row>
    <row r="32" spans="1:8" x14ac:dyDescent="0.2">
      <c r="A32" s="8"/>
      <c r="B32" s="9" t="s">
        <v>54</v>
      </c>
      <c r="C32" s="9"/>
      <c r="D32" s="9"/>
      <c r="E32" s="23">
        <f>E30+E31</f>
        <v>3500000</v>
      </c>
      <c r="F32" s="23">
        <f>F30+F31</f>
        <v>4635000</v>
      </c>
      <c r="G32" s="23">
        <f>G30+G31</f>
        <v>5300000</v>
      </c>
      <c r="H32" s="10"/>
    </row>
    <row r="33" spans="1:8" x14ac:dyDescent="0.2">
      <c r="A33" s="8"/>
      <c r="B33" s="9" t="s">
        <v>55</v>
      </c>
      <c r="C33" s="9"/>
      <c r="D33" s="9"/>
      <c r="E33" s="35">
        <f>-E24</f>
        <v>-1000000</v>
      </c>
      <c r="F33" s="35">
        <f>-F24</f>
        <v>-1030000</v>
      </c>
      <c r="G33" s="35">
        <f>-G24</f>
        <v>-1060000</v>
      </c>
      <c r="H33" s="10"/>
    </row>
    <row r="34" spans="1:8" x14ac:dyDescent="0.2">
      <c r="A34" s="8"/>
      <c r="B34" s="9" t="s">
        <v>56</v>
      </c>
      <c r="C34" s="54">
        <v>10</v>
      </c>
      <c r="D34" s="9"/>
      <c r="E34" s="36">
        <f>$D$29/$C$34</f>
        <v>-769230.76923076925</v>
      </c>
      <c r="F34" s="36">
        <f>$D$29/$C$34</f>
        <v>-769230.76923076925</v>
      </c>
      <c r="G34" s="36">
        <f>$D$29/$C$34</f>
        <v>-769230.76923076925</v>
      </c>
      <c r="H34" s="10"/>
    </row>
    <row r="35" spans="1:8" x14ac:dyDescent="0.2">
      <c r="A35" s="8"/>
      <c r="B35" s="9" t="s">
        <v>57</v>
      </c>
      <c r="C35" s="9"/>
      <c r="D35" s="9"/>
      <c r="E35" s="23">
        <f>SUM(E32:E34)</f>
        <v>1730769.2307692308</v>
      </c>
      <c r="F35" s="23">
        <f>SUM(F32:F34)</f>
        <v>2835769.230769231</v>
      </c>
      <c r="G35" s="23">
        <f>SUM(G32:G34)</f>
        <v>3470769.230769231</v>
      </c>
      <c r="H35" s="10"/>
    </row>
    <row r="36" spans="1:8" x14ac:dyDescent="0.2">
      <c r="A36" s="8"/>
      <c r="B36" s="9" t="s">
        <v>58</v>
      </c>
      <c r="C36" s="43">
        <v>0.25</v>
      </c>
      <c r="D36" s="9"/>
      <c r="E36" s="36">
        <f>-$C$36*E35</f>
        <v>-432692.30769230769</v>
      </c>
      <c r="F36" s="36">
        <f>-$C$36*F35</f>
        <v>-708942.30769230775</v>
      </c>
      <c r="G36" s="36">
        <f>-$C$36*G35</f>
        <v>-867692.30769230775</v>
      </c>
      <c r="H36" s="10"/>
    </row>
    <row r="37" spans="1:8" x14ac:dyDescent="0.2">
      <c r="A37" s="8"/>
      <c r="B37" s="9" t="s">
        <v>5</v>
      </c>
      <c r="C37" s="9"/>
      <c r="D37" s="9"/>
      <c r="E37" s="38">
        <f>E35+E36</f>
        <v>1298076.923076923</v>
      </c>
      <c r="F37" s="38">
        <f>F35+F36</f>
        <v>2126826.923076923</v>
      </c>
      <c r="G37" s="38">
        <f>G35+G36</f>
        <v>2603076.923076923</v>
      </c>
      <c r="H37" s="10"/>
    </row>
    <row r="38" spans="1:8" x14ac:dyDescent="0.2">
      <c r="A38" s="8"/>
      <c r="B38" s="9"/>
      <c r="C38" s="9"/>
      <c r="D38" s="9"/>
      <c r="E38" s="38"/>
      <c r="F38" s="38"/>
      <c r="G38" s="38"/>
      <c r="H38" s="10"/>
    </row>
    <row r="39" spans="1:8" x14ac:dyDescent="0.2">
      <c r="A39" s="8"/>
      <c r="B39" s="9" t="s">
        <v>6</v>
      </c>
      <c r="C39" s="9"/>
      <c r="D39" s="9"/>
      <c r="E39" s="42">
        <f>-E34</f>
        <v>769230.76923076925</v>
      </c>
      <c r="F39" s="42">
        <f>-F34</f>
        <v>769230.76923076925</v>
      </c>
      <c r="G39" s="42">
        <f>-G34</f>
        <v>769230.76923076925</v>
      </c>
      <c r="H39" s="10"/>
    </row>
    <row r="40" spans="1:8" x14ac:dyDescent="0.2">
      <c r="A40" s="8"/>
      <c r="B40" s="9" t="s">
        <v>61</v>
      </c>
      <c r="C40" s="9"/>
      <c r="D40" s="23">
        <f>-D26/D21</f>
        <v>-3076923.076923077</v>
      </c>
      <c r="E40" s="42"/>
      <c r="F40" s="42"/>
      <c r="G40" s="42"/>
      <c r="H40" s="10"/>
    </row>
    <row r="41" spans="1:8" x14ac:dyDescent="0.2">
      <c r="A41" s="8"/>
      <c r="B41" s="9" t="s">
        <v>60</v>
      </c>
      <c r="C41" s="9"/>
      <c r="D41" s="39"/>
      <c r="E41" s="39"/>
      <c r="F41" s="39"/>
      <c r="G41" s="36">
        <f>-D29+SUM(E34:G34)-D40</f>
        <v>8461538.4615384601</v>
      </c>
      <c r="H41" s="10"/>
    </row>
    <row r="42" spans="1:8" x14ac:dyDescent="0.2">
      <c r="A42" s="8"/>
      <c r="B42" s="9" t="s">
        <v>64</v>
      </c>
      <c r="C42" s="9"/>
      <c r="D42" s="38">
        <f>D29+D40</f>
        <v>-10769230.769230768</v>
      </c>
      <c r="E42" s="38">
        <f>SUM(E37:E41)</f>
        <v>2067307.6923076923</v>
      </c>
      <c r="F42" s="38">
        <f>SUM(F37:F41)</f>
        <v>2896057.692307692</v>
      </c>
      <c r="G42" s="38">
        <f>SUM(G37:G41)</f>
        <v>11833846.153846152</v>
      </c>
      <c r="H42" s="10"/>
    </row>
    <row r="43" spans="1:8" x14ac:dyDescent="0.2">
      <c r="A43" s="8"/>
      <c r="B43" s="9"/>
      <c r="C43" s="9"/>
      <c r="D43" s="9"/>
      <c r="E43" s="9"/>
      <c r="F43" s="9"/>
      <c r="G43" s="9"/>
      <c r="H43" s="10"/>
    </row>
    <row r="44" spans="1:8" x14ac:dyDescent="0.2">
      <c r="A44" s="8"/>
      <c r="B44" s="9" t="s">
        <v>42</v>
      </c>
      <c r="C44" s="43">
        <v>0.18</v>
      </c>
      <c r="D44" s="24">
        <f>1/(1+$C$44)^D28</f>
        <v>1</v>
      </c>
      <c r="E44" s="24">
        <f>1/(1+$C$44)^E28</f>
        <v>0.84745762711864414</v>
      </c>
      <c r="F44" s="24">
        <f>1/(1+$C$44)^F28</f>
        <v>0.71818442976156283</v>
      </c>
      <c r="G44" s="24">
        <f>1/(1+$C$44)^G28</f>
        <v>0.6086308726792905</v>
      </c>
      <c r="H44" s="10"/>
    </row>
    <row r="45" spans="1:8" x14ac:dyDescent="0.2">
      <c r="A45" s="8"/>
      <c r="B45" s="9" t="s">
        <v>65</v>
      </c>
      <c r="C45" s="9"/>
      <c r="D45" s="23">
        <f>D42*D44</f>
        <v>-10769230.769230768</v>
      </c>
      <c r="E45" s="23">
        <f>E42*E44</f>
        <v>1751955.671447197</v>
      </c>
      <c r="F45" s="23">
        <f>F42*F44</f>
        <v>2079903.5423065873</v>
      </c>
      <c r="G45" s="23">
        <f>G42*G44</f>
        <v>7202444.111767849</v>
      </c>
      <c r="H45" s="10"/>
    </row>
    <row r="46" spans="1:8" x14ac:dyDescent="0.2">
      <c r="A46" s="8"/>
      <c r="B46" s="9" t="s">
        <v>66</v>
      </c>
      <c r="C46" s="9"/>
      <c r="D46" s="102">
        <f>SUM(D45:G45)</f>
        <v>265072.55629086494</v>
      </c>
      <c r="E46" s="9"/>
      <c r="F46" s="9"/>
      <c r="G46" s="9"/>
      <c r="H46" s="10"/>
    </row>
    <row r="47" spans="1:8" x14ac:dyDescent="0.2">
      <c r="A47" s="8"/>
      <c r="B47" s="9"/>
      <c r="C47" s="9"/>
      <c r="D47" s="9"/>
      <c r="E47" s="9"/>
      <c r="F47" s="9"/>
      <c r="G47" s="9"/>
      <c r="H47" s="10"/>
    </row>
    <row r="48" spans="1:8" x14ac:dyDescent="0.2">
      <c r="A48" s="8"/>
      <c r="B48" s="11" t="s">
        <v>67</v>
      </c>
      <c r="C48" s="9"/>
      <c r="D48" s="13">
        <v>0</v>
      </c>
      <c r="E48" s="13">
        <f>D48+1</f>
        <v>1</v>
      </c>
      <c r="F48" s="13">
        <f>E48+1</f>
        <v>2</v>
      </c>
      <c r="G48" s="13">
        <f>F48+1</f>
        <v>3</v>
      </c>
      <c r="H48" s="10"/>
    </row>
    <row r="49" spans="1:8" x14ac:dyDescent="0.2">
      <c r="A49" s="8"/>
      <c r="B49" s="14"/>
      <c r="C49" s="9"/>
      <c r="D49" s="38"/>
      <c r="E49" s="9"/>
      <c r="F49" s="9"/>
      <c r="G49" s="9"/>
      <c r="H49" s="10"/>
    </row>
    <row r="50" spans="1:8" x14ac:dyDescent="0.2">
      <c r="A50" s="8"/>
      <c r="B50" s="14" t="s">
        <v>68</v>
      </c>
      <c r="C50" s="9"/>
      <c r="D50" s="9"/>
      <c r="E50" s="38">
        <f>E37</f>
        <v>1298076.923076923</v>
      </c>
      <c r="F50" s="38">
        <f>F37</f>
        <v>2126826.923076923</v>
      </c>
      <c r="G50" s="38">
        <f>G37</f>
        <v>2603076.923076923</v>
      </c>
      <c r="H50" s="10"/>
    </row>
    <row r="51" spans="1:8" x14ac:dyDescent="0.2">
      <c r="A51" s="8"/>
      <c r="B51" s="14" t="s">
        <v>69</v>
      </c>
      <c r="C51" s="9"/>
      <c r="D51" s="39"/>
      <c r="E51" s="45">
        <f>-E36</f>
        <v>432692.30769230769</v>
      </c>
      <c r="F51" s="45">
        <f>-F36</f>
        <v>708942.30769230775</v>
      </c>
      <c r="G51" s="45">
        <f>-G36</f>
        <v>867692.30769230775</v>
      </c>
      <c r="H51" s="10"/>
    </row>
    <row r="52" spans="1:8" x14ac:dyDescent="0.2">
      <c r="A52" s="8"/>
      <c r="B52" s="14" t="s">
        <v>70</v>
      </c>
      <c r="C52" s="9"/>
      <c r="D52" s="9"/>
      <c r="E52" s="38">
        <f>E50+E51</f>
        <v>1730769.2307692308</v>
      </c>
      <c r="F52" s="38">
        <f>F50+F51</f>
        <v>2835769.230769231</v>
      </c>
      <c r="G52" s="38">
        <f>G50+G51</f>
        <v>3470769.230769231</v>
      </c>
      <c r="H52" s="10"/>
    </row>
    <row r="53" spans="1:8" x14ac:dyDescent="0.2">
      <c r="A53" s="8"/>
      <c r="B53" s="9"/>
      <c r="C53" s="9"/>
      <c r="D53" s="9"/>
      <c r="E53" s="9"/>
      <c r="F53" s="9"/>
      <c r="G53" s="9"/>
      <c r="H53" s="10"/>
    </row>
    <row r="54" spans="1:8" x14ac:dyDescent="0.2">
      <c r="A54" s="8"/>
      <c r="B54" s="9" t="s">
        <v>122</v>
      </c>
      <c r="C54" s="43">
        <v>0.4</v>
      </c>
      <c r="D54" s="9"/>
      <c r="E54" s="38">
        <f>$C$54*E52</f>
        <v>692307.69230769237</v>
      </c>
      <c r="F54" s="38">
        <f>$C$54*F52</f>
        <v>1134307.6923076925</v>
      </c>
      <c r="G54" s="38">
        <f>$C$54*G52</f>
        <v>1388307.6923076925</v>
      </c>
      <c r="H54" s="10"/>
    </row>
    <row r="55" spans="1:8" x14ac:dyDescent="0.2">
      <c r="A55" s="8"/>
      <c r="B55" s="9" t="s">
        <v>71</v>
      </c>
      <c r="C55" s="9"/>
      <c r="D55" s="9"/>
      <c r="E55" s="45">
        <f>-E51</f>
        <v>-432692.30769230769</v>
      </c>
      <c r="F55" s="45">
        <f>-F51</f>
        <v>-708942.30769230775</v>
      </c>
      <c r="G55" s="45">
        <f>-G51</f>
        <v>-867692.30769230775</v>
      </c>
      <c r="H55" s="10"/>
    </row>
    <row r="56" spans="1:8" x14ac:dyDescent="0.2">
      <c r="A56" s="8"/>
      <c r="B56" s="9" t="s">
        <v>72</v>
      </c>
      <c r="C56" s="9"/>
      <c r="D56" s="9"/>
      <c r="E56" s="38">
        <f>E54+E55</f>
        <v>259615.38461538468</v>
      </c>
      <c r="F56" s="38">
        <f>F54+F55</f>
        <v>425365.38461538474</v>
      </c>
      <c r="G56" s="38">
        <f>G54+G55</f>
        <v>520615.38461538474</v>
      </c>
      <c r="H56" s="10"/>
    </row>
    <row r="57" spans="1:8" x14ac:dyDescent="0.2">
      <c r="A57" s="8"/>
      <c r="B57" s="9"/>
      <c r="C57" s="9"/>
      <c r="D57" s="9"/>
      <c r="E57" s="9"/>
      <c r="F57" s="9"/>
      <c r="G57" s="9"/>
      <c r="H57" s="10"/>
    </row>
    <row r="58" spans="1:8" x14ac:dyDescent="0.2">
      <c r="A58" s="8"/>
      <c r="B58" s="9" t="s">
        <v>73</v>
      </c>
      <c r="C58" s="9"/>
      <c r="D58" s="9"/>
      <c r="E58" s="38">
        <f>E50-E56</f>
        <v>1038461.5384615383</v>
      </c>
      <c r="F58" s="38">
        <f>F50-F56</f>
        <v>1701461.5384615383</v>
      </c>
      <c r="G58" s="38">
        <f>G50-G56</f>
        <v>2082461.5384615383</v>
      </c>
      <c r="H58" s="10"/>
    </row>
    <row r="59" spans="1:8" x14ac:dyDescent="0.2">
      <c r="A59" s="8"/>
      <c r="B59" s="9" t="s">
        <v>76</v>
      </c>
      <c r="C59" s="9"/>
      <c r="D59" s="38">
        <f>D42</f>
        <v>-10769230.769230768</v>
      </c>
      <c r="E59" s="9"/>
      <c r="F59" s="9"/>
      <c r="G59" s="9"/>
      <c r="H59" s="10"/>
    </row>
    <row r="60" spans="1:8" x14ac:dyDescent="0.2">
      <c r="A60" s="8"/>
      <c r="B60" s="9" t="s">
        <v>74</v>
      </c>
      <c r="C60" s="9"/>
      <c r="D60" s="39"/>
      <c r="E60" s="39"/>
      <c r="F60" s="39"/>
      <c r="G60" s="45">
        <f>G41</f>
        <v>8461538.4615384601</v>
      </c>
      <c r="H60" s="10"/>
    </row>
    <row r="61" spans="1:8" x14ac:dyDescent="0.2">
      <c r="A61" s="8"/>
      <c r="B61" s="9" t="s">
        <v>75</v>
      </c>
      <c r="C61" s="9"/>
      <c r="D61" s="23">
        <f>SUM(D58:D60)</f>
        <v>-10769230.769230768</v>
      </c>
      <c r="E61" s="23">
        <f>SUM(E58:E60)</f>
        <v>1038461.5384615383</v>
      </c>
      <c r="F61" s="23">
        <f>SUM(F58:F60)</f>
        <v>1701461.5384615383</v>
      </c>
      <c r="G61" s="23">
        <f>SUM(G58:G60)</f>
        <v>10543999.999999998</v>
      </c>
      <c r="H61" s="10"/>
    </row>
    <row r="62" spans="1:8" x14ac:dyDescent="0.2">
      <c r="A62" s="8"/>
      <c r="B62" s="9"/>
      <c r="C62" s="9"/>
      <c r="D62" s="9"/>
      <c r="E62" s="9"/>
      <c r="F62" s="9"/>
      <c r="G62" s="9"/>
      <c r="H62" s="10"/>
    </row>
    <row r="63" spans="1:8" x14ac:dyDescent="0.2">
      <c r="A63" s="8"/>
      <c r="B63" s="9" t="s">
        <v>42</v>
      </c>
      <c r="C63" s="43">
        <v>0.18</v>
      </c>
      <c r="D63" s="24">
        <f>1/(1+$C$63)^D28</f>
        <v>1</v>
      </c>
      <c r="E63" s="24">
        <f>1/(1+$C$63)^E28</f>
        <v>0.84745762711864414</v>
      </c>
      <c r="F63" s="24">
        <f>1/(1+$C$63)^F28</f>
        <v>0.71818442976156283</v>
      </c>
      <c r="G63" s="24">
        <f>1/(1+$C$63)^G28</f>
        <v>0.6086308726792905</v>
      </c>
      <c r="H63" s="10"/>
    </row>
    <row r="64" spans="1:8" x14ac:dyDescent="0.2">
      <c r="A64" s="8"/>
      <c r="B64" s="9" t="s">
        <v>38</v>
      </c>
      <c r="C64" s="9"/>
      <c r="D64" s="38">
        <f>D61*D63</f>
        <v>-10769230.769230768</v>
      </c>
      <c r="E64" s="38">
        <f>E61*E63</f>
        <v>880052.15123859188</v>
      </c>
      <c r="F64" s="38">
        <f>F61*F63</f>
        <v>1221963.1847612313</v>
      </c>
      <c r="G64" s="38">
        <f>G61*G63</f>
        <v>6417403.9215304377</v>
      </c>
      <c r="H64" s="10"/>
    </row>
    <row r="65" spans="1:8" x14ac:dyDescent="0.2">
      <c r="A65" s="8"/>
      <c r="B65" s="9" t="s">
        <v>66</v>
      </c>
      <c r="C65" s="9"/>
      <c r="D65" s="102">
        <f>SUM(D64:G64)</f>
        <v>-2249811.5117005063</v>
      </c>
      <c r="E65" s="9"/>
      <c r="F65" s="9"/>
      <c r="G65" s="9"/>
      <c r="H65" s="10"/>
    </row>
    <row r="66" spans="1:8" ht="13.5" thickBot="1" x14ac:dyDescent="0.25">
      <c r="A66" s="25"/>
      <c r="B66" s="26"/>
      <c r="C66" s="26"/>
      <c r="D66" s="26"/>
      <c r="E66" s="26"/>
      <c r="F66" s="26"/>
      <c r="G66" s="26"/>
      <c r="H66" s="27"/>
    </row>
  </sheetData>
  <mergeCells count="4">
    <mergeCell ref="B13:G17"/>
    <mergeCell ref="B2:G2"/>
    <mergeCell ref="B4:G7"/>
    <mergeCell ref="B9:G11"/>
  </mergeCells>
  <phoneticPr fontId="0" type="noConversion"/>
  <printOptions horizontalCentered="1"/>
  <pageMargins left="0.75" right="0.75" top="1" bottom="1" header="0.5" footer="0.5"/>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7"/>
  <sheetViews>
    <sheetView workbookViewId="0"/>
  </sheetViews>
  <sheetFormatPr defaultColWidth="9.33203125" defaultRowHeight="12.75" x14ac:dyDescent="0.2"/>
  <cols>
    <col min="1" max="1" width="2.83203125" style="4" customWidth="1"/>
    <col min="2" max="2" width="42.83203125" style="4" customWidth="1"/>
    <col min="3" max="3" width="2.83203125" style="4" customWidth="1"/>
    <col min="4" max="4" width="13.83203125" style="4" customWidth="1"/>
    <col min="5" max="5" width="1.83203125" style="4" customWidth="1"/>
    <col min="6" max="6" width="13.83203125" style="4" customWidth="1"/>
    <col min="7" max="7" width="1.83203125" style="4" customWidth="1"/>
    <col min="8" max="8" width="13.83203125" style="4" customWidth="1"/>
    <col min="9" max="9" width="1.83203125" style="4" customWidth="1"/>
    <col min="10" max="10" width="13.83203125" style="4" customWidth="1"/>
    <col min="11" max="11" width="1.83203125" style="4" customWidth="1"/>
    <col min="12" max="12" width="13.83203125" style="4" customWidth="1"/>
    <col min="13" max="13" width="1.83203125" style="4" customWidth="1"/>
    <col min="14" max="14" width="13.83203125" style="4" customWidth="1"/>
    <col min="15" max="15" width="2.83203125" style="4" customWidth="1"/>
    <col min="16" max="16384" width="9.33203125" style="4"/>
  </cols>
  <sheetData>
    <row r="1" spans="1:15" x14ac:dyDescent="0.2">
      <c r="A1" s="88"/>
      <c r="B1" s="89"/>
      <c r="C1" s="89"/>
      <c r="D1" s="89"/>
      <c r="E1" s="89"/>
      <c r="F1" s="89"/>
      <c r="G1" s="89"/>
      <c r="H1" s="89"/>
      <c r="I1" s="89"/>
      <c r="J1" s="89"/>
      <c r="K1" s="89"/>
      <c r="L1" s="89"/>
      <c r="M1" s="89"/>
      <c r="N1" s="89"/>
      <c r="O1" s="90"/>
    </row>
    <row r="2" spans="1:15" ht="15.75" x14ac:dyDescent="0.2">
      <c r="A2" s="6"/>
      <c r="B2" s="107" t="s">
        <v>246</v>
      </c>
      <c r="C2" s="117"/>
      <c r="D2" s="117"/>
      <c r="E2" s="117"/>
      <c r="F2" s="117"/>
      <c r="G2" s="117"/>
      <c r="H2" s="117"/>
      <c r="I2" s="117"/>
      <c r="J2" s="117"/>
      <c r="K2" s="117"/>
      <c r="L2" s="117"/>
      <c r="M2" s="117"/>
      <c r="N2" s="117"/>
      <c r="O2" s="7"/>
    </row>
    <row r="3" spans="1:15" x14ac:dyDescent="0.2">
      <c r="A3" s="58"/>
      <c r="B3" s="14"/>
      <c r="C3" s="14"/>
      <c r="D3" s="14"/>
      <c r="E3" s="14"/>
      <c r="F3" s="14"/>
      <c r="G3" s="14"/>
      <c r="H3" s="14"/>
      <c r="I3" s="14"/>
      <c r="J3" s="14"/>
      <c r="K3" s="14"/>
      <c r="L3" s="14"/>
      <c r="M3" s="14"/>
      <c r="N3" s="14"/>
      <c r="O3" s="59"/>
    </row>
    <row r="4" spans="1:15" x14ac:dyDescent="0.2">
      <c r="A4" s="58"/>
      <c r="B4" s="118" t="s">
        <v>226</v>
      </c>
      <c r="C4" s="113"/>
      <c r="D4" s="113"/>
      <c r="E4" s="113"/>
      <c r="F4" s="113"/>
      <c r="G4" s="113"/>
      <c r="H4" s="113"/>
      <c r="I4" s="113"/>
      <c r="J4" s="113"/>
      <c r="K4" s="113"/>
      <c r="L4" s="113"/>
      <c r="M4" s="113"/>
      <c r="N4" s="113"/>
      <c r="O4" s="59"/>
    </row>
    <row r="5" spans="1:15" x14ac:dyDescent="0.2">
      <c r="A5" s="58"/>
      <c r="B5" s="113"/>
      <c r="C5" s="113"/>
      <c r="D5" s="113"/>
      <c r="E5" s="113"/>
      <c r="F5" s="113"/>
      <c r="G5" s="113"/>
      <c r="H5" s="113"/>
      <c r="I5" s="113"/>
      <c r="J5" s="113"/>
      <c r="K5" s="113"/>
      <c r="L5" s="113"/>
      <c r="M5" s="113"/>
      <c r="N5" s="113"/>
      <c r="O5" s="59"/>
    </row>
    <row r="6" spans="1:15" x14ac:dyDescent="0.2">
      <c r="A6" s="58"/>
      <c r="B6" s="113"/>
      <c r="C6" s="113"/>
      <c r="D6" s="113"/>
      <c r="E6" s="113"/>
      <c r="F6" s="113"/>
      <c r="G6" s="113"/>
      <c r="H6" s="113"/>
      <c r="I6" s="113"/>
      <c r="J6" s="113"/>
      <c r="K6" s="113"/>
      <c r="L6" s="113"/>
      <c r="M6" s="113"/>
      <c r="N6" s="113"/>
      <c r="O6" s="59"/>
    </row>
    <row r="7" spans="1:15" x14ac:dyDescent="0.2">
      <c r="A7" s="58"/>
      <c r="B7" s="113"/>
      <c r="C7" s="113"/>
      <c r="D7" s="113"/>
      <c r="E7" s="113"/>
      <c r="F7" s="113"/>
      <c r="G7" s="113"/>
      <c r="H7" s="113"/>
      <c r="I7" s="113"/>
      <c r="J7" s="113"/>
      <c r="K7" s="113"/>
      <c r="L7" s="113"/>
      <c r="M7" s="113"/>
      <c r="N7" s="113"/>
      <c r="O7" s="59"/>
    </row>
    <row r="8" spans="1:15" x14ac:dyDescent="0.2">
      <c r="A8" s="58"/>
      <c r="B8" s="14"/>
      <c r="C8" s="14"/>
      <c r="D8" s="14"/>
      <c r="E8" s="14"/>
      <c r="F8" s="14"/>
      <c r="G8" s="14"/>
      <c r="H8" s="14"/>
      <c r="I8" s="14"/>
      <c r="J8" s="14"/>
      <c r="K8" s="14"/>
      <c r="L8" s="14"/>
      <c r="M8" s="14"/>
      <c r="N8" s="14"/>
      <c r="O8" s="59"/>
    </row>
    <row r="9" spans="1:15" x14ac:dyDescent="0.2">
      <c r="A9" s="58"/>
      <c r="B9" s="118" t="s">
        <v>227</v>
      </c>
      <c r="C9" s="113"/>
      <c r="D9" s="113"/>
      <c r="E9" s="113"/>
      <c r="F9" s="113"/>
      <c r="G9" s="113"/>
      <c r="H9" s="113"/>
      <c r="I9" s="113"/>
      <c r="J9" s="113"/>
      <c r="K9" s="113"/>
      <c r="L9" s="113"/>
      <c r="M9" s="113"/>
      <c r="N9" s="113"/>
      <c r="O9" s="59"/>
    </row>
    <row r="10" spans="1:15" x14ac:dyDescent="0.2">
      <c r="A10" s="58"/>
      <c r="B10" s="113"/>
      <c r="C10" s="113"/>
      <c r="D10" s="113"/>
      <c r="E10" s="113"/>
      <c r="F10" s="113"/>
      <c r="G10" s="113"/>
      <c r="H10" s="113"/>
      <c r="I10" s="113"/>
      <c r="J10" s="113"/>
      <c r="K10" s="113"/>
      <c r="L10" s="113"/>
      <c r="M10" s="113"/>
      <c r="N10" s="113"/>
      <c r="O10" s="59"/>
    </row>
    <row r="11" spans="1:15" x14ac:dyDescent="0.2">
      <c r="A11" s="58"/>
      <c r="B11" s="113"/>
      <c r="C11" s="113"/>
      <c r="D11" s="113"/>
      <c r="E11" s="113"/>
      <c r="F11" s="113"/>
      <c r="G11" s="113"/>
      <c r="H11" s="113"/>
      <c r="I11" s="113"/>
      <c r="J11" s="113"/>
      <c r="K11" s="113"/>
      <c r="L11" s="113"/>
      <c r="M11" s="113"/>
      <c r="N11" s="113"/>
      <c r="O11" s="59"/>
    </row>
    <row r="12" spans="1:15" x14ac:dyDescent="0.2">
      <c r="A12" s="58"/>
      <c r="B12" s="113"/>
      <c r="C12" s="113"/>
      <c r="D12" s="113"/>
      <c r="E12" s="113"/>
      <c r="F12" s="113"/>
      <c r="G12" s="113"/>
      <c r="H12" s="113"/>
      <c r="I12" s="113"/>
      <c r="J12" s="113"/>
      <c r="K12" s="113"/>
      <c r="L12" s="113"/>
      <c r="M12" s="113"/>
      <c r="N12" s="113"/>
      <c r="O12" s="59"/>
    </row>
    <row r="13" spans="1:15" x14ac:dyDescent="0.2">
      <c r="A13" s="58"/>
      <c r="B13" s="113"/>
      <c r="C13" s="113"/>
      <c r="D13" s="113"/>
      <c r="E13" s="113"/>
      <c r="F13" s="113"/>
      <c r="G13" s="113"/>
      <c r="H13" s="113"/>
      <c r="I13" s="113"/>
      <c r="J13" s="113"/>
      <c r="K13" s="113"/>
      <c r="L13" s="113"/>
      <c r="M13" s="113"/>
      <c r="N13" s="113"/>
      <c r="O13" s="59"/>
    </row>
    <row r="14" spans="1:15" x14ac:dyDescent="0.2">
      <c r="A14" s="58"/>
      <c r="B14" s="97"/>
      <c r="C14" s="97"/>
      <c r="D14" s="97"/>
      <c r="E14" s="97"/>
      <c r="F14" s="97"/>
      <c r="G14" s="97"/>
      <c r="H14" s="97"/>
      <c r="I14" s="97"/>
      <c r="J14" s="97"/>
      <c r="K14" s="97"/>
      <c r="L14" s="97"/>
      <c r="M14" s="97"/>
      <c r="N14" s="97"/>
      <c r="O14" s="59"/>
    </row>
    <row r="15" spans="1:15" x14ac:dyDescent="0.2">
      <c r="A15" s="58"/>
      <c r="B15" s="114" t="s">
        <v>228</v>
      </c>
      <c r="C15" s="106"/>
      <c r="D15" s="106"/>
      <c r="E15" s="106"/>
      <c r="F15" s="106"/>
      <c r="G15" s="106"/>
      <c r="H15" s="106"/>
      <c r="I15" s="106"/>
      <c r="J15" s="106"/>
      <c r="K15" s="106"/>
      <c r="L15" s="106"/>
      <c r="M15" s="106"/>
      <c r="N15" s="106"/>
      <c r="O15" s="59"/>
    </row>
    <row r="16" spans="1:15" x14ac:dyDescent="0.2">
      <c r="A16" s="58"/>
      <c r="B16" s="106"/>
      <c r="C16" s="106"/>
      <c r="D16" s="106"/>
      <c r="E16" s="106"/>
      <c r="F16" s="106"/>
      <c r="G16" s="106"/>
      <c r="H16" s="106"/>
      <c r="I16" s="106"/>
      <c r="J16" s="106"/>
      <c r="K16" s="106"/>
      <c r="L16" s="106"/>
      <c r="M16" s="106"/>
      <c r="N16" s="106"/>
      <c r="O16" s="59"/>
    </row>
    <row r="17" spans="1:15" x14ac:dyDescent="0.2">
      <c r="A17" s="58"/>
      <c r="B17" s="106"/>
      <c r="C17" s="106"/>
      <c r="D17" s="106"/>
      <c r="E17" s="106"/>
      <c r="F17" s="106"/>
      <c r="G17" s="106"/>
      <c r="H17" s="106"/>
      <c r="I17" s="106"/>
      <c r="J17" s="106"/>
      <c r="K17" s="106"/>
      <c r="L17" s="106"/>
      <c r="M17" s="106"/>
      <c r="N17" s="106"/>
      <c r="O17" s="59"/>
    </row>
    <row r="18" spans="1:15" x14ac:dyDescent="0.2">
      <c r="A18" s="58"/>
      <c r="B18" s="14"/>
      <c r="C18" s="14"/>
      <c r="D18" s="14"/>
      <c r="E18" s="14"/>
      <c r="F18" s="14"/>
      <c r="G18" s="14"/>
      <c r="H18" s="14"/>
      <c r="I18" s="14"/>
      <c r="J18" s="14"/>
      <c r="K18" s="14"/>
      <c r="L18" s="14"/>
      <c r="M18" s="14"/>
      <c r="N18" s="14"/>
      <c r="O18" s="59"/>
    </row>
    <row r="19" spans="1:15" x14ac:dyDescent="0.2">
      <c r="A19" s="58"/>
      <c r="B19" s="11" t="s">
        <v>0</v>
      </c>
      <c r="C19" s="12"/>
      <c r="D19" s="13" t="s">
        <v>78</v>
      </c>
      <c r="E19" s="48"/>
      <c r="F19" s="13" t="s">
        <v>145</v>
      </c>
      <c r="G19" s="48"/>
      <c r="H19" s="14"/>
      <c r="I19" s="48"/>
      <c r="J19" s="12"/>
      <c r="K19" s="48"/>
      <c r="L19" s="14"/>
      <c r="M19" s="48"/>
      <c r="N19" s="48"/>
      <c r="O19" s="59"/>
    </row>
    <row r="20" spans="1:15" x14ac:dyDescent="0.2">
      <c r="A20" s="58"/>
      <c r="B20" s="14" t="s">
        <v>144</v>
      </c>
      <c r="C20" s="14"/>
      <c r="D20" s="33">
        <v>24000</v>
      </c>
      <c r="E20" s="33"/>
      <c r="F20" s="32">
        <v>0</v>
      </c>
      <c r="G20" s="33"/>
      <c r="H20" s="14"/>
      <c r="I20" s="33"/>
      <c r="J20" s="14"/>
      <c r="K20" s="33"/>
      <c r="L20" s="14"/>
      <c r="M20" s="33"/>
      <c r="N20" s="14"/>
      <c r="O20" s="59"/>
    </row>
    <row r="21" spans="1:15" x14ac:dyDescent="0.2">
      <c r="A21" s="58"/>
      <c r="B21" s="14" t="s">
        <v>146</v>
      </c>
      <c r="C21" s="14"/>
      <c r="D21" s="52">
        <v>60</v>
      </c>
      <c r="E21" s="52"/>
      <c r="F21" s="32">
        <v>0</v>
      </c>
      <c r="G21" s="52"/>
      <c r="H21" s="14"/>
      <c r="I21" s="52"/>
      <c r="J21" s="60"/>
      <c r="K21" s="52"/>
      <c r="L21" s="14"/>
      <c r="M21" s="52"/>
      <c r="N21" s="60"/>
      <c r="O21" s="59"/>
    </row>
    <row r="22" spans="1:15" x14ac:dyDescent="0.2">
      <c r="A22" s="58"/>
      <c r="B22" s="14" t="s">
        <v>148</v>
      </c>
      <c r="C22" s="14"/>
      <c r="D22" s="52">
        <v>20</v>
      </c>
      <c r="E22" s="52"/>
      <c r="F22" s="32">
        <v>0</v>
      </c>
      <c r="G22" s="52"/>
      <c r="H22" s="14"/>
      <c r="I22" s="52"/>
      <c r="J22" s="14"/>
      <c r="K22" s="52"/>
      <c r="L22" s="14"/>
      <c r="M22" s="52"/>
      <c r="N22" s="14"/>
      <c r="O22" s="59"/>
    </row>
    <row r="23" spans="1:15" x14ac:dyDescent="0.2">
      <c r="A23" s="58"/>
      <c r="B23" s="14" t="s">
        <v>149</v>
      </c>
      <c r="C23" s="14"/>
      <c r="D23" s="52">
        <v>10</v>
      </c>
      <c r="E23" s="52"/>
      <c r="F23" s="32">
        <v>0</v>
      </c>
      <c r="G23" s="52"/>
      <c r="H23" s="14"/>
      <c r="I23" s="52"/>
      <c r="J23" s="14"/>
      <c r="K23" s="52"/>
      <c r="L23" s="14"/>
      <c r="M23" s="52"/>
      <c r="N23" s="14"/>
      <c r="O23" s="59"/>
    </row>
    <row r="24" spans="1:15" x14ac:dyDescent="0.2">
      <c r="A24" s="58"/>
      <c r="B24" s="14" t="s">
        <v>162</v>
      </c>
      <c r="C24" s="14"/>
      <c r="D24" s="52">
        <v>5</v>
      </c>
      <c r="E24" s="52"/>
      <c r="F24" s="32">
        <v>0</v>
      </c>
      <c r="G24" s="52"/>
      <c r="H24" s="14"/>
      <c r="I24" s="52"/>
      <c r="J24" s="14"/>
      <c r="K24" s="52"/>
      <c r="L24" s="14"/>
      <c r="M24" s="52"/>
      <c r="N24" s="14"/>
      <c r="O24" s="59"/>
    </row>
    <row r="25" spans="1:15" x14ac:dyDescent="0.2">
      <c r="A25" s="58"/>
      <c r="B25" s="14" t="s">
        <v>151</v>
      </c>
      <c r="C25" s="14"/>
      <c r="D25" s="51">
        <v>1000000</v>
      </c>
      <c r="E25" s="51"/>
      <c r="F25" s="32"/>
      <c r="G25" s="51"/>
      <c r="H25" s="14"/>
      <c r="I25" s="51"/>
      <c r="J25" s="14"/>
      <c r="K25" s="51"/>
      <c r="L25" s="14"/>
      <c r="M25" s="51"/>
      <c r="N25" s="14"/>
      <c r="O25" s="59"/>
    </row>
    <row r="26" spans="1:15" x14ac:dyDescent="0.2">
      <c r="A26" s="58"/>
      <c r="B26" s="14" t="s">
        <v>157</v>
      </c>
      <c r="C26" s="14"/>
      <c r="D26" s="51">
        <v>1000000</v>
      </c>
      <c r="E26" s="51"/>
      <c r="F26" s="32"/>
      <c r="G26" s="51"/>
      <c r="H26" s="14"/>
      <c r="I26" s="51"/>
      <c r="J26" s="14"/>
      <c r="K26" s="51"/>
      <c r="L26" s="14"/>
      <c r="M26" s="51"/>
      <c r="N26" s="14"/>
      <c r="O26" s="59"/>
    </row>
    <row r="27" spans="1:15" x14ac:dyDescent="0.2">
      <c r="A27" s="58"/>
      <c r="B27" s="14" t="s">
        <v>158</v>
      </c>
      <c r="C27" s="14"/>
      <c r="D27" s="32">
        <v>0.15</v>
      </c>
      <c r="E27" s="32"/>
      <c r="F27" s="32"/>
      <c r="G27" s="32"/>
      <c r="H27" s="14"/>
      <c r="I27" s="32"/>
      <c r="J27" s="14"/>
      <c r="K27" s="32"/>
      <c r="L27" s="14"/>
      <c r="M27" s="32"/>
      <c r="N27" s="14"/>
      <c r="O27" s="59"/>
    </row>
    <row r="28" spans="1:15" x14ac:dyDescent="0.2">
      <c r="A28" s="58"/>
      <c r="B28" s="14"/>
      <c r="C28" s="14"/>
      <c r="D28" s="52"/>
      <c r="E28" s="52"/>
      <c r="F28" s="32"/>
      <c r="G28" s="52"/>
      <c r="H28" s="14"/>
      <c r="I28" s="52"/>
      <c r="J28" s="14"/>
      <c r="K28" s="52"/>
      <c r="L28" s="14"/>
      <c r="M28" s="52"/>
      <c r="N28" s="14"/>
      <c r="O28" s="59"/>
    </row>
    <row r="29" spans="1:15" x14ac:dyDescent="0.2">
      <c r="A29" s="58"/>
      <c r="B29" s="12" t="s">
        <v>150</v>
      </c>
      <c r="C29" s="14"/>
      <c r="D29" s="61">
        <v>0</v>
      </c>
      <c r="E29" s="61"/>
      <c r="F29" s="62">
        <f>D29+1</f>
        <v>1</v>
      </c>
      <c r="G29" s="61"/>
      <c r="H29" s="62">
        <f>F29+1</f>
        <v>2</v>
      </c>
      <c r="I29" s="61"/>
      <c r="J29" s="62">
        <f>H29+1</f>
        <v>3</v>
      </c>
      <c r="K29" s="61"/>
      <c r="L29" s="62">
        <f>J29+1</f>
        <v>4</v>
      </c>
      <c r="M29" s="61"/>
      <c r="N29" s="62">
        <f>L29+1</f>
        <v>5</v>
      </c>
      <c r="O29" s="59"/>
    </row>
    <row r="30" spans="1:15" s="2" customFormat="1" x14ac:dyDescent="0.2">
      <c r="A30" s="63"/>
      <c r="B30" s="11" t="s">
        <v>138</v>
      </c>
      <c r="C30" s="12"/>
      <c r="D30" s="11">
        <v>2012</v>
      </c>
      <c r="E30" s="12"/>
      <c r="F30" s="11">
        <f>D30+1</f>
        <v>2013</v>
      </c>
      <c r="G30" s="12"/>
      <c r="H30" s="11">
        <f>F30+1</f>
        <v>2014</v>
      </c>
      <c r="I30" s="12"/>
      <c r="J30" s="11">
        <f>H30+1</f>
        <v>2015</v>
      </c>
      <c r="K30" s="12"/>
      <c r="L30" s="11">
        <f>J30+1</f>
        <v>2016</v>
      </c>
      <c r="M30" s="12"/>
      <c r="N30" s="11">
        <f>L30+1</f>
        <v>2017</v>
      </c>
      <c r="O30" s="64"/>
    </row>
    <row r="31" spans="1:15" s="2" customFormat="1" x14ac:dyDescent="0.2">
      <c r="A31" s="63"/>
      <c r="B31" s="12"/>
      <c r="C31" s="12"/>
      <c r="D31" s="12"/>
      <c r="E31" s="12"/>
      <c r="F31" s="12"/>
      <c r="G31" s="12"/>
      <c r="H31" s="12"/>
      <c r="I31" s="12"/>
      <c r="J31" s="12"/>
      <c r="K31" s="12"/>
      <c r="L31" s="12"/>
      <c r="M31" s="12"/>
      <c r="N31" s="12"/>
      <c r="O31" s="64"/>
    </row>
    <row r="32" spans="1:15" s="2" customFormat="1" x14ac:dyDescent="0.2">
      <c r="A32" s="63"/>
      <c r="B32" s="14" t="s">
        <v>168</v>
      </c>
      <c r="C32" s="12"/>
      <c r="D32" s="12"/>
      <c r="E32" s="12"/>
      <c r="F32" s="12"/>
      <c r="G32" s="12"/>
      <c r="H32" s="12"/>
      <c r="I32" s="12"/>
      <c r="J32" s="12"/>
      <c r="K32" s="12"/>
      <c r="L32" s="12"/>
      <c r="M32" s="12"/>
      <c r="N32" s="12"/>
      <c r="O32" s="64"/>
    </row>
    <row r="33" spans="1:15" s="2" customFormat="1" x14ac:dyDescent="0.2">
      <c r="A33" s="63"/>
      <c r="B33" s="12"/>
      <c r="C33" s="12"/>
      <c r="D33" s="12"/>
      <c r="E33" s="12"/>
      <c r="F33" s="12"/>
      <c r="G33" s="12"/>
      <c r="H33" s="12"/>
      <c r="I33" s="12"/>
      <c r="J33" s="12"/>
      <c r="K33" s="12"/>
      <c r="L33" s="12"/>
      <c r="M33" s="12"/>
      <c r="N33" s="12"/>
      <c r="O33" s="64"/>
    </row>
    <row r="34" spans="1:15" s="2" customFormat="1" x14ac:dyDescent="0.2">
      <c r="A34" s="63"/>
      <c r="B34" s="11" t="s">
        <v>169</v>
      </c>
      <c r="C34" s="12"/>
      <c r="D34" s="12"/>
      <c r="E34" s="12"/>
      <c r="F34" s="12"/>
      <c r="G34" s="12"/>
      <c r="H34" s="12"/>
      <c r="I34" s="12"/>
      <c r="J34" s="12"/>
      <c r="K34" s="12"/>
      <c r="L34" s="12"/>
      <c r="M34" s="12"/>
      <c r="N34" s="12"/>
      <c r="O34" s="64"/>
    </row>
    <row r="35" spans="1:15" x14ac:dyDescent="0.2">
      <c r="A35" s="58"/>
      <c r="B35" s="14" t="s">
        <v>139</v>
      </c>
      <c r="C35" s="14"/>
      <c r="D35" s="14"/>
      <c r="E35" s="14"/>
      <c r="F35" s="65">
        <f>D20</f>
        <v>24000</v>
      </c>
      <c r="G35" s="14"/>
      <c r="H35" s="65">
        <f>F35*(1+$F$20)</f>
        <v>24000</v>
      </c>
      <c r="I35" s="14"/>
      <c r="J35" s="65">
        <f>H35*(1+$F$20)</f>
        <v>24000</v>
      </c>
      <c r="K35" s="14"/>
      <c r="L35" s="65">
        <f>J35*(1+$F$20)</f>
        <v>24000</v>
      </c>
      <c r="M35" s="14"/>
      <c r="N35" s="65">
        <f>L35*(1+$F$20)</f>
        <v>24000</v>
      </c>
      <c r="O35" s="59"/>
    </row>
    <row r="36" spans="1:15" x14ac:dyDescent="0.2">
      <c r="A36" s="58"/>
      <c r="B36" s="14" t="s">
        <v>152</v>
      </c>
      <c r="C36" s="14"/>
      <c r="D36" s="14"/>
      <c r="E36" s="14"/>
      <c r="F36" s="66">
        <f>D21</f>
        <v>60</v>
      </c>
      <c r="G36" s="14"/>
      <c r="H36" s="66">
        <f>F36*(1+$F$21)</f>
        <v>60</v>
      </c>
      <c r="I36" s="14"/>
      <c r="J36" s="66">
        <f>H36*(1+$F$21)</f>
        <v>60</v>
      </c>
      <c r="K36" s="14"/>
      <c r="L36" s="66">
        <f>J36*(1+$F$21)</f>
        <v>60</v>
      </c>
      <c r="M36" s="14"/>
      <c r="N36" s="66">
        <f>L36*(1+$F$21)</f>
        <v>60</v>
      </c>
      <c r="O36" s="59"/>
    </row>
    <row r="37" spans="1:15" x14ac:dyDescent="0.2">
      <c r="A37" s="58"/>
      <c r="B37" s="14"/>
      <c r="C37" s="14"/>
      <c r="D37" s="14"/>
      <c r="E37" s="14"/>
      <c r="F37" s="67"/>
      <c r="G37" s="14"/>
      <c r="H37" s="67"/>
      <c r="I37" s="14"/>
      <c r="J37" s="67"/>
      <c r="K37" s="14"/>
      <c r="L37" s="67"/>
      <c r="M37" s="14"/>
      <c r="N37" s="67"/>
      <c r="O37" s="59"/>
    </row>
    <row r="38" spans="1:15" x14ac:dyDescent="0.2">
      <c r="A38" s="58"/>
      <c r="B38" s="14" t="s">
        <v>2</v>
      </c>
      <c r="C38" s="14"/>
      <c r="D38" s="67"/>
      <c r="E38" s="67"/>
      <c r="F38" s="68">
        <f>F35*F36</f>
        <v>1440000</v>
      </c>
      <c r="G38" s="67"/>
      <c r="H38" s="68">
        <f t="shared" ref="H38:N38" si="0">H35*H36</f>
        <v>1440000</v>
      </c>
      <c r="I38" s="67"/>
      <c r="J38" s="68">
        <f t="shared" si="0"/>
        <v>1440000</v>
      </c>
      <c r="K38" s="67"/>
      <c r="L38" s="68">
        <f t="shared" si="0"/>
        <v>1440000</v>
      </c>
      <c r="M38" s="67"/>
      <c r="N38" s="68">
        <f t="shared" si="0"/>
        <v>1440000</v>
      </c>
      <c r="O38" s="59"/>
    </row>
    <row r="39" spans="1:15" x14ac:dyDescent="0.2">
      <c r="A39" s="58"/>
      <c r="B39" s="14" t="s">
        <v>147</v>
      </c>
      <c r="C39" s="14"/>
      <c r="D39" s="67"/>
      <c r="E39" s="67"/>
      <c r="F39" s="65">
        <f>-D22*F35</f>
        <v>-480000</v>
      </c>
      <c r="G39" s="67"/>
      <c r="H39" s="65">
        <f>-$D$22*(1+$F$22)^(F29)*H35</f>
        <v>-480000</v>
      </c>
      <c r="I39" s="67"/>
      <c r="J39" s="65">
        <f>-$D$22*(1+$F$22)^(H29)*J35</f>
        <v>-480000</v>
      </c>
      <c r="K39" s="67"/>
      <c r="L39" s="65">
        <f>-$D$22*(1+$F$22)^(J29)*L35</f>
        <v>-480000</v>
      </c>
      <c r="M39" s="67"/>
      <c r="N39" s="65">
        <f>-$D$22*(1+$F$22)^(L29)*N35</f>
        <v>-480000</v>
      </c>
      <c r="O39" s="59"/>
    </row>
    <row r="40" spans="1:15" x14ac:dyDescent="0.2">
      <c r="A40" s="58"/>
      <c r="B40" s="14" t="s">
        <v>140</v>
      </c>
      <c r="C40" s="14"/>
      <c r="D40" s="67"/>
      <c r="E40" s="67"/>
      <c r="F40" s="69">
        <f>-D23*F35</f>
        <v>-240000</v>
      </c>
      <c r="G40" s="67"/>
      <c r="H40" s="69">
        <f>-$D$23*(1+$F$23)^(F30)*H35</f>
        <v>-240000</v>
      </c>
      <c r="I40" s="67"/>
      <c r="J40" s="69">
        <f>-$D$23*(1+$F$23)^(H30)*J35</f>
        <v>-240000</v>
      </c>
      <c r="K40" s="67"/>
      <c r="L40" s="69">
        <f>-$D$23*(1+$F$23)^(J30)*L35</f>
        <v>-240000</v>
      </c>
      <c r="M40" s="67"/>
      <c r="N40" s="69">
        <f>-$D$23*(1+$F$23)^(L30)*N35</f>
        <v>-240000</v>
      </c>
      <c r="O40" s="59"/>
    </row>
    <row r="41" spans="1:15" x14ac:dyDescent="0.2">
      <c r="A41" s="58"/>
      <c r="B41" s="14" t="s">
        <v>54</v>
      </c>
      <c r="C41" s="14"/>
      <c r="D41" s="67"/>
      <c r="E41" s="67"/>
      <c r="F41" s="65">
        <f>SUM(F38:F40)</f>
        <v>720000</v>
      </c>
      <c r="G41" s="67"/>
      <c r="H41" s="65">
        <f t="shared" ref="H41:N41" si="1">SUM(H38:H40)</f>
        <v>720000</v>
      </c>
      <c r="I41" s="67"/>
      <c r="J41" s="65">
        <f t="shared" si="1"/>
        <v>720000</v>
      </c>
      <c r="K41" s="67"/>
      <c r="L41" s="65">
        <f t="shared" si="1"/>
        <v>720000</v>
      </c>
      <c r="M41" s="67"/>
      <c r="N41" s="65">
        <f t="shared" si="1"/>
        <v>720000</v>
      </c>
      <c r="O41" s="59"/>
    </row>
    <row r="42" spans="1:15" x14ac:dyDescent="0.2">
      <c r="A42" s="58"/>
      <c r="B42" s="14" t="s">
        <v>56</v>
      </c>
      <c r="C42" s="14"/>
      <c r="D42" s="67"/>
      <c r="E42" s="67"/>
      <c r="F42" s="69">
        <f>-$D$25/5</f>
        <v>-200000</v>
      </c>
      <c r="G42" s="67"/>
      <c r="H42" s="69">
        <f t="shared" ref="H42:N42" si="2">-$D$25/5</f>
        <v>-200000</v>
      </c>
      <c r="I42" s="67"/>
      <c r="J42" s="69">
        <f t="shared" si="2"/>
        <v>-200000</v>
      </c>
      <c r="K42" s="67"/>
      <c r="L42" s="69">
        <f t="shared" si="2"/>
        <v>-200000</v>
      </c>
      <c r="M42" s="67"/>
      <c r="N42" s="69">
        <f t="shared" si="2"/>
        <v>-200000</v>
      </c>
      <c r="O42" s="59"/>
    </row>
    <row r="43" spans="1:15" x14ac:dyDescent="0.2">
      <c r="A43" s="58"/>
      <c r="B43" s="14" t="s">
        <v>141</v>
      </c>
      <c r="C43" s="14"/>
      <c r="D43" s="67"/>
      <c r="E43" s="67"/>
      <c r="F43" s="65">
        <f>F41+F42</f>
        <v>520000</v>
      </c>
      <c r="G43" s="67"/>
      <c r="H43" s="67">
        <f>H41+H42</f>
        <v>520000</v>
      </c>
      <c r="I43" s="67"/>
      <c r="J43" s="67">
        <f>J41+J42</f>
        <v>520000</v>
      </c>
      <c r="K43" s="67"/>
      <c r="L43" s="67">
        <f>L41+L42</f>
        <v>520000</v>
      </c>
      <c r="M43" s="67"/>
      <c r="N43" s="67">
        <f>N41+N42</f>
        <v>520000</v>
      </c>
      <c r="O43" s="59"/>
    </row>
    <row r="44" spans="1:15" x14ac:dyDescent="0.2">
      <c r="A44" s="58"/>
      <c r="B44" s="14" t="s">
        <v>143</v>
      </c>
      <c r="C44" s="14"/>
      <c r="D44" s="70">
        <v>0.4</v>
      </c>
      <c r="E44" s="70"/>
      <c r="F44" s="69">
        <f>-$D$44*F43</f>
        <v>-208000</v>
      </c>
      <c r="G44" s="70"/>
      <c r="H44" s="69">
        <f t="shared" ref="H44:N44" si="3">-$D$44*H43</f>
        <v>-208000</v>
      </c>
      <c r="I44" s="70"/>
      <c r="J44" s="69">
        <f t="shared" si="3"/>
        <v>-208000</v>
      </c>
      <c r="K44" s="70"/>
      <c r="L44" s="69">
        <f t="shared" si="3"/>
        <v>-208000</v>
      </c>
      <c r="M44" s="70"/>
      <c r="N44" s="69">
        <f t="shared" si="3"/>
        <v>-208000</v>
      </c>
      <c r="O44" s="59"/>
    </row>
    <row r="45" spans="1:15" x14ac:dyDescent="0.2">
      <c r="A45" s="58"/>
      <c r="B45" s="14" t="s">
        <v>5</v>
      </c>
      <c r="C45" s="14"/>
      <c r="D45" s="71"/>
      <c r="E45" s="71"/>
      <c r="F45" s="65">
        <f>F43+F44</f>
        <v>312000</v>
      </c>
      <c r="G45" s="71"/>
      <c r="H45" s="67">
        <f>H43+H44</f>
        <v>312000</v>
      </c>
      <c r="I45" s="71"/>
      <c r="J45" s="67">
        <f>J43+J44</f>
        <v>312000</v>
      </c>
      <c r="K45" s="71"/>
      <c r="L45" s="67">
        <f>L43+L44</f>
        <v>312000</v>
      </c>
      <c r="M45" s="71"/>
      <c r="N45" s="67">
        <f>N43+N44</f>
        <v>312000</v>
      </c>
      <c r="O45" s="59"/>
    </row>
    <row r="46" spans="1:15" x14ac:dyDescent="0.2">
      <c r="A46" s="58"/>
      <c r="B46" s="14" t="s">
        <v>6</v>
      </c>
      <c r="C46" s="14"/>
      <c r="D46" s="71"/>
      <c r="E46" s="71"/>
      <c r="F46" s="69">
        <f>-F42</f>
        <v>200000</v>
      </c>
      <c r="G46" s="71"/>
      <c r="H46" s="72">
        <f>-H42</f>
        <v>200000</v>
      </c>
      <c r="I46" s="71"/>
      <c r="J46" s="72">
        <f>-J42</f>
        <v>200000</v>
      </c>
      <c r="K46" s="71"/>
      <c r="L46" s="72">
        <f>-L42</f>
        <v>200000</v>
      </c>
      <c r="M46" s="71"/>
      <c r="N46" s="72">
        <f>-N42</f>
        <v>200000</v>
      </c>
      <c r="O46" s="59"/>
    </row>
    <row r="47" spans="1:15" x14ac:dyDescent="0.2">
      <c r="A47" s="58"/>
      <c r="B47" s="14" t="s">
        <v>142</v>
      </c>
      <c r="C47" s="14"/>
      <c r="D47" s="71"/>
      <c r="E47" s="71"/>
      <c r="F47" s="65">
        <f>F45+F46</f>
        <v>512000</v>
      </c>
      <c r="G47" s="71"/>
      <c r="H47" s="67">
        <f>H45+H46</f>
        <v>512000</v>
      </c>
      <c r="I47" s="71"/>
      <c r="J47" s="67">
        <f>J45+J46</f>
        <v>512000</v>
      </c>
      <c r="K47" s="71"/>
      <c r="L47" s="67">
        <f>L45+L46</f>
        <v>512000</v>
      </c>
      <c r="M47" s="71"/>
      <c r="N47" s="67">
        <f>N45+N46</f>
        <v>512000</v>
      </c>
      <c r="O47" s="59"/>
    </row>
    <row r="48" spans="1:15" x14ac:dyDescent="0.2">
      <c r="A48" s="58"/>
      <c r="B48" s="14" t="s">
        <v>156</v>
      </c>
      <c r="C48" s="14"/>
      <c r="D48" s="71"/>
      <c r="E48" s="71"/>
      <c r="F48" s="65"/>
      <c r="G48" s="71"/>
      <c r="H48" s="67"/>
      <c r="I48" s="71"/>
      <c r="J48" s="67"/>
      <c r="K48" s="71"/>
      <c r="L48" s="67"/>
      <c r="M48" s="71"/>
      <c r="N48" s="67">
        <v>1000000</v>
      </c>
      <c r="O48" s="59"/>
    </row>
    <row r="49" spans="1:15" x14ac:dyDescent="0.2">
      <c r="A49" s="58"/>
      <c r="B49" s="14" t="s">
        <v>153</v>
      </c>
      <c r="C49" s="14"/>
      <c r="D49" s="73">
        <f>-(D25+D26)</f>
        <v>-2000000</v>
      </c>
      <c r="E49" s="74"/>
      <c r="F49" s="69"/>
      <c r="G49" s="74"/>
      <c r="H49" s="72"/>
      <c r="I49" s="74"/>
      <c r="J49" s="72"/>
      <c r="K49" s="74"/>
      <c r="L49" s="72"/>
      <c r="M49" s="74"/>
      <c r="N49" s="72"/>
      <c r="O49" s="59"/>
    </row>
    <row r="50" spans="1:15" x14ac:dyDescent="0.2">
      <c r="A50" s="58"/>
      <c r="B50" s="14" t="s">
        <v>154</v>
      </c>
      <c r="C50" s="14"/>
      <c r="D50" s="75">
        <f>SUM(D47:D49)</f>
        <v>-2000000</v>
      </c>
      <c r="E50" s="75"/>
      <c r="F50" s="75">
        <f t="shared" ref="F50:N50" si="4">SUM(F47:F49)</f>
        <v>512000</v>
      </c>
      <c r="G50" s="75"/>
      <c r="H50" s="75">
        <f t="shared" si="4"/>
        <v>512000</v>
      </c>
      <c r="I50" s="75"/>
      <c r="J50" s="75">
        <f t="shared" si="4"/>
        <v>512000</v>
      </c>
      <c r="K50" s="75"/>
      <c r="L50" s="75">
        <f t="shared" si="4"/>
        <v>512000</v>
      </c>
      <c r="M50" s="75"/>
      <c r="N50" s="75">
        <f t="shared" si="4"/>
        <v>1512000</v>
      </c>
      <c r="O50" s="59"/>
    </row>
    <row r="51" spans="1:15" x14ac:dyDescent="0.2">
      <c r="A51" s="58"/>
      <c r="B51" s="14"/>
      <c r="C51" s="14"/>
      <c r="D51" s="74"/>
      <c r="E51" s="74"/>
      <c r="F51" s="65"/>
      <c r="G51" s="74"/>
      <c r="H51" s="67"/>
      <c r="I51" s="74"/>
      <c r="J51" s="67"/>
      <c r="K51" s="74"/>
      <c r="L51" s="67"/>
      <c r="M51" s="74"/>
      <c r="N51" s="67"/>
      <c r="O51" s="59"/>
    </row>
    <row r="52" spans="1:15" x14ac:dyDescent="0.2">
      <c r="A52" s="58"/>
      <c r="B52" s="76" t="s">
        <v>155</v>
      </c>
      <c r="C52" s="77"/>
      <c r="D52" s="103">
        <f>IRR(D50:N50,0)</f>
        <v>0.18707960453586159</v>
      </c>
      <c r="E52" s="78"/>
      <c r="F52" s="65"/>
      <c r="G52" s="78"/>
      <c r="H52" s="67"/>
      <c r="I52" s="78"/>
      <c r="J52" s="67"/>
      <c r="K52" s="78"/>
      <c r="L52" s="67"/>
      <c r="M52" s="78"/>
      <c r="N52" s="67"/>
      <c r="O52" s="59"/>
    </row>
    <row r="53" spans="1:15" x14ac:dyDescent="0.2">
      <c r="A53" s="58"/>
      <c r="B53" s="79" t="s">
        <v>174</v>
      </c>
      <c r="C53" s="80"/>
      <c r="D53" s="104">
        <f>NPV(D27,F50:N50)+D50</f>
        <v>213480.14548012847</v>
      </c>
      <c r="E53" s="81"/>
      <c r="F53" s="65"/>
      <c r="G53" s="81"/>
      <c r="H53" s="67"/>
      <c r="I53" s="81"/>
      <c r="J53" s="67"/>
      <c r="K53" s="81"/>
      <c r="L53" s="67"/>
      <c r="M53" s="81"/>
      <c r="N53" s="67"/>
      <c r="O53" s="59"/>
    </row>
    <row r="54" spans="1:15" x14ac:dyDescent="0.2">
      <c r="A54" s="58"/>
      <c r="B54" s="12"/>
      <c r="C54" s="14"/>
      <c r="D54" s="81"/>
      <c r="E54" s="81"/>
      <c r="F54" s="65"/>
      <c r="G54" s="81"/>
      <c r="H54" s="67"/>
      <c r="I54" s="81"/>
      <c r="J54" s="67"/>
      <c r="K54" s="81"/>
      <c r="L54" s="67"/>
      <c r="M54" s="81"/>
      <c r="N54" s="67"/>
      <c r="O54" s="59"/>
    </row>
    <row r="55" spans="1:15" x14ac:dyDescent="0.2">
      <c r="A55" s="58"/>
      <c r="B55" s="14"/>
      <c r="C55" s="14"/>
      <c r="D55" s="74"/>
      <c r="E55" s="74"/>
      <c r="F55" s="65"/>
      <c r="G55" s="74"/>
      <c r="H55" s="67"/>
      <c r="I55" s="74"/>
      <c r="J55" s="67"/>
      <c r="K55" s="74"/>
      <c r="L55" s="67"/>
      <c r="M55" s="74"/>
      <c r="N55" s="67"/>
      <c r="O55" s="59"/>
    </row>
    <row r="56" spans="1:15" x14ac:dyDescent="0.2">
      <c r="A56" s="58"/>
      <c r="B56" s="14" t="s">
        <v>170</v>
      </c>
      <c r="C56" s="14"/>
      <c r="D56" s="74"/>
      <c r="E56" s="74"/>
      <c r="F56" s="65"/>
      <c r="G56" s="74"/>
      <c r="H56" s="67"/>
      <c r="I56" s="74"/>
      <c r="J56" s="67"/>
      <c r="K56" s="74"/>
      <c r="L56" s="67"/>
      <c r="M56" s="74"/>
      <c r="N56" s="67"/>
      <c r="O56" s="59"/>
    </row>
    <row r="57" spans="1:15" x14ac:dyDescent="0.2">
      <c r="A57" s="58"/>
      <c r="B57" s="14"/>
      <c r="C57" s="14"/>
      <c r="D57" s="71"/>
      <c r="E57" s="71"/>
      <c r="F57" s="67"/>
      <c r="G57" s="71"/>
      <c r="H57" s="67"/>
      <c r="I57" s="71"/>
      <c r="J57" s="67"/>
      <c r="K57" s="71"/>
      <c r="L57" s="67"/>
      <c r="M57" s="71"/>
      <c r="N57" s="67"/>
      <c r="O57" s="59"/>
    </row>
    <row r="58" spans="1:15" x14ac:dyDescent="0.2">
      <c r="A58" s="58"/>
      <c r="B58" s="11" t="s">
        <v>229</v>
      </c>
      <c r="C58" s="12"/>
      <c r="D58" s="71"/>
      <c r="E58" s="71"/>
      <c r="F58" s="67"/>
      <c r="G58" s="71"/>
      <c r="H58" s="67"/>
      <c r="I58" s="71"/>
      <c r="J58" s="67"/>
      <c r="K58" s="71"/>
      <c r="L58" s="67"/>
      <c r="M58" s="71"/>
      <c r="N58" s="67"/>
      <c r="O58" s="59"/>
    </row>
    <row r="59" spans="1:15" x14ac:dyDescent="0.2">
      <c r="A59" s="58"/>
      <c r="B59" s="14" t="s">
        <v>160</v>
      </c>
      <c r="C59" s="14"/>
      <c r="D59" s="71"/>
      <c r="E59" s="71"/>
      <c r="F59" s="50">
        <f>-F40</f>
        <v>240000</v>
      </c>
      <c r="G59" s="71"/>
      <c r="H59" s="50">
        <f t="shared" ref="H59:N59" si="5">-H40</f>
        <v>240000</v>
      </c>
      <c r="I59" s="71"/>
      <c r="J59" s="50">
        <f t="shared" si="5"/>
        <v>240000</v>
      </c>
      <c r="K59" s="71"/>
      <c r="L59" s="50">
        <f t="shared" si="5"/>
        <v>240000</v>
      </c>
      <c r="M59" s="71"/>
      <c r="N59" s="50">
        <f t="shared" si="5"/>
        <v>240000</v>
      </c>
      <c r="O59" s="59"/>
    </row>
    <row r="60" spans="1:15" x14ac:dyDescent="0.2">
      <c r="A60" s="58"/>
      <c r="B60" s="14" t="s">
        <v>161</v>
      </c>
      <c r="C60" s="14"/>
      <c r="D60" s="71"/>
      <c r="E60" s="71"/>
      <c r="F60" s="72">
        <f>-$D$24*F35</f>
        <v>-120000</v>
      </c>
      <c r="G60" s="71"/>
      <c r="H60" s="72">
        <f>-$D$24*H35</f>
        <v>-120000</v>
      </c>
      <c r="I60" s="71"/>
      <c r="J60" s="72">
        <f>-$D$24*J35</f>
        <v>-120000</v>
      </c>
      <c r="K60" s="71"/>
      <c r="L60" s="72">
        <f>-$D$24*L35</f>
        <v>-120000</v>
      </c>
      <c r="M60" s="71"/>
      <c r="N60" s="72">
        <f>-$D$24*N35</f>
        <v>-120000</v>
      </c>
      <c r="O60" s="59"/>
    </row>
    <row r="61" spans="1:15" x14ac:dyDescent="0.2">
      <c r="A61" s="58"/>
      <c r="B61" s="14" t="s">
        <v>230</v>
      </c>
      <c r="C61" s="14"/>
      <c r="D61" s="71"/>
      <c r="E61" s="71"/>
      <c r="F61" s="50">
        <f>F59+F60</f>
        <v>120000</v>
      </c>
      <c r="G61" s="71"/>
      <c r="H61" s="50">
        <f t="shared" ref="H61:N61" si="6">H59+H60</f>
        <v>120000</v>
      </c>
      <c r="I61" s="71"/>
      <c r="J61" s="50">
        <f t="shared" si="6"/>
        <v>120000</v>
      </c>
      <c r="K61" s="71"/>
      <c r="L61" s="50">
        <f t="shared" si="6"/>
        <v>120000</v>
      </c>
      <c r="M61" s="71"/>
      <c r="N61" s="50">
        <f t="shared" si="6"/>
        <v>120000</v>
      </c>
      <c r="O61" s="59"/>
    </row>
    <row r="62" spans="1:15" x14ac:dyDescent="0.2">
      <c r="A62" s="58"/>
      <c r="B62" s="14" t="s">
        <v>159</v>
      </c>
      <c r="C62" s="14"/>
      <c r="D62" s="70">
        <v>0.4</v>
      </c>
      <c r="E62" s="70"/>
      <c r="F62" s="72">
        <f>-$D$62*F61</f>
        <v>-48000</v>
      </c>
      <c r="G62" s="70"/>
      <c r="H62" s="72">
        <f t="shared" ref="H62:N62" si="7">-$D$62*H61</f>
        <v>-48000</v>
      </c>
      <c r="I62" s="70"/>
      <c r="J62" s="72">
        <f t="shared" si="7"/>
        <v>-48000</v>
      </c>
      <c r="K62" s="70"/>
      <c r="L62" s="72">
        <f t="shared" si="7"/>
        <v>-48000</v>
      </c>
      <c r="M62" s="70"/>
      <c r="N62" s="72">
        <f t="shared" si="7"/>
        <v>-48000</v>
      </c>
      <c r="O62" s="59"/>
    </row>
    <row r="63" spans="1:15" x14ac:dyDescent="0.2">
      <c r="A63" s="58"/>
      <c r="B63" s="14" t="s">
        <v>172</v>
      </c>
      <c r="C63" s="14"/>
      <c r="D63" s="71"/>
      <c r="E63" s="71"/>
      <c r="F63" s="50">
        <f>F61+F62</f>
        <v>72000</v>
      </c>
      <c r="G63" s="71"/>
      <c r="H63" s="50">
        <f t="shared" ref="H63:N63" si="8">H61+H62</f>
        <v>72000</v>
      </c>
      <c r="I63" s="71"/>
      <c r="J63" s="50">
        <f t="shared" si="8"/>
        <v>72000</v>
      </c>
      <c r="K63" s="71"/>
      <c r="L63" s="50">
        <f t="shared" si="8"/>
        <v>72000</v>
      </c>
      <c r="M63" s="71"/>
      <c r="N63" s="50">
        <f t="shared" si="8"/>
        <v>72000</v>
      </c>
      <c r="O63" s="59"/>
    </row>
    <row r="64" spans="1:15" x14ac:dyDescent="0.2">
      <c r="A64" s="58"/>
      <c r="B64" s="14"/>
      <c r="C64" s="14"/>
      <c r="D64" s="71"/>
      <c r="E64" s="71"/>
      <c r="F64" s="67"/>
      <c r="G64" s="71"/>
      <c r="H64" s="67"/>
      <c r="I64" s="71"/>
      <c r="J64" s="67"/>
      <c r="K64" s="71"/>
      <c r="L64" s="67"/>
      <c r="M64" s="71"/>
      <c r="N64" s="67"/>
      <c r="O64" s="59"/>
    </row>
    <row r="65" spans="1:15" x14ac:dyDescent="0.2">
      <c r="A65" s="58"/>
      <c r="B65" s="14" t="s">
        <v>231</v>
      </c>
      <c r="C65" s="14"/>
      <c r="D65" s="71"/>
      <c r="E65" s="71"/>
      <c r="F65" s="67">
        <f>F47</f>
        <v>512000</v>
      </c>
      <c r="G65" s="71"/>
      <c r="H65" s="67">
        <f t="shared" ref="H65:N65" si="9">H47</f>
        <v>512000</v>
      </c>
      <c r="I65" s="71"/>
      <c r="J65" s="67">
        <f t="shared" si="9"/>
        <v>512000</v>
      </c>
      <c r="K65" s="71"/>
      <c r="L65" s="67">
        <f t="shared" si="9"/>
        <v>512000</v>
      </c>
      <c r="M65" s="71"/>
      <c r="N65" s="67">
        <f t="shared" si="9"/>
        <v>512000</v>
      </c>
      <c r="O65" s="59"/>
    </row>
    <row r="66" spans="1:15" x14ac:dyDescent="0.2">
      <c r="A66" s="58"/>
      <c r="B66" s="14"/>
      <c r="C66" s="14"/>
      <c r="D66" s="71"/>
      <c r="E66" s="71"/>
      <c r="F66" s="67"/>
      <c r="G66" s="71"/>
      <c r="H66" s="67"/>
      <c r="I66" s="71"/>
      <c r="J66" s="67"/>
      <c r="K66" s="71"/>
      <c r="L66" s="67"/>
      <c r="M66" s="71"/>
      <c r="N66" s="67"/>
      <c r="O66" s="59"/>
    </row>
    <row r="67" spans="1:15" x14ac:dyDescent="0.2">
      <c r="A67" s="58"/>
      <c r="B67" s="14" t="s">
        <v>232</v>
      </c>
      <c r="C67" s="14"/>
      <c r="D67" s="71"/>
      <c r="E67" s="71"/>
      <c r="F67" s="67">
        <f>-($D$22)*F35</f>
        <v>-480000</v>
      </c>
      <c r="G67" s="71"/>
      <c r="H67" s="67">
        <f t="shared" ref="H67:N67" si="10">-($D$22)*H35</f>
        <v>-480000</v>
      </c>
      <c r="I67" s="71"/>
      <c r="J67" s="67">
        <f t="shared" si="10"/>
        <v>-480000</v>
      </c>
      <c r="K67" s="71"/>
      <c r="L67" s="67">
        <f t="shared" si="10"/>
        <v>-480000</v>
      </c>
      <c r="M67" s="71"/>
      <c r="N67" s="67">
        <f t="shared" si="10"/>
        <v>-480000</v>
      </c>
      <c r="O67" s="59"/>
    </row>
    <row r="68" spans="1:15" x14ac:dyDescent="0.2">
      <c r="A68" s="58"/>
      <c r="B68" s="14" t="s">
        <v>163</v>
      </c>
      <c r="C68" s="14"/>
      <c r="D68" s="70">
        <v>0.4</v>
      </c>
      <c r="E68" s="70"/>
      <c r="F68" s="72">
        <f>-$D$68*F67</f>
        <v>192000</v>
      </c>
      <c r="G68" s="70"/>
      <c r="H68" s="72">
        <f t="shared" ref="H68:N68" si="11">-$D$68*H67</f>
        <v>192000</v>
      </c>
      <c r="I68" s="70"/>
      <c r="J68" s="72">
        <f t="shared" si="11"/>
        <v>192000</v>
      </c>
      <c r="K68" s="70"/>
      <c r="L68" s="72">
        <f t="shared" si="11"/>
        <v>192000</v>
      </c>
      <c r="M68" s="70"/>
      <c r="N68" s="72">
        <f t="shared" si="11"/>
        <v>192000</v>
      </c>
      <c r="O68" s="59"/>
    </row>
    <row r="69" spans="1:15" x14ac:dyDescent="0.2">
      <c r="A69" s="58"/>
      <c r="B69" s="14" t="s">
        <v>171</v>
      </c>
      <c r="C69" s="14"/>
      <c r="D69" s="14"/>
      <c r="E69" s="14"/>
      <c r="F69" s="50">
        <f>F67+F68</f>
        <v>-288000</v>
      </c>
      <c r="G69" s="14"/>
      <c r="H69" s="50">
        <f t="shared" ref="H69:N69" si="12">H67+H68</f>
        <v>-288000</v>
      </c>
      <c r="I69" s="14"/>
      <c r="J69" s="50">
        <f t="shared" si="12"/>
        <v>-288000</v>
      </c>
      <c r="K69" s="14"/>
      <c r="L69" s="50">
        <f t="shared" si="12"/>
        <v>-288000</v>
      </c>
      <c r="M69" s="14"/>
      <c r="N69" s="50">
        <f t="shared" si="12"/>
        <v>-288000</v>
      </c>
      <c r="O69" s="59"/>
    </row>
    <row r="70" spans="1:15" x14ac:dyDescent="0.2">
      <c r="A70" s="58"/>
      <c r="B70" s="14"/>
      <c r="C70" s="14"/>
      <c r="D70" s="14"/>
      <c r="E70" s="14"/>
      <c r="F70" s="50"/>
      <c r="G70" s="14"/>
      <c r="H70" s="50"/>
      <c r="I70" s="14"/>
      <c r="J70" s="50"/>
      <c r="K70" s="14"/>
      <c r="L70" s="50"/>
      <c r="M70" s="14"/>
      <c r="N70" s="50"/>
      <c r="O70" s="59"/>
    </row>
    <row r="71" spans="1:15" x14ac:dyDescent="0.2">
      <c r="A71" s="58"/>
      <c r="B71" s="14" t="s">
        <v>173</v>
      </c>
      <c r="C71" s="14"/>
      <c r="D71" s="14"/>
      <c r="E71" s="14"/>
      <c r="F71" s="14"/>
      <c r="G71" s="14"/>
      <c r="H71" s="14"/>
      <c r="I71" s="14"/>
      <c r="J71" s="14"/>
      <c r="K71" s="14"/>
      <c r="L71" s="14"/>
      <c r="M71" s="14"/>
      <c r="N71" s="50">
        <f>N48</f>
        <v>1000000</v>
      </c>
      <c r="O71" s="59"/>
    </row>
    <row r="72" spans="1:15" x14ac:dyDescent="0.2">
      <c r="A72" s="58"/>
      <c r="B72" s="14"/>
      <c r="C72" s="14"/>
      <c r="D72" s="14"/>
      <c r="E72" s="14"/>
      <c r="F72" s="14"/>
      <c r="G72" s="14"/>
      <c r="H72" s="14"/>
      <c r="I72" s="14"/>
      <c r="J72" s="14"/>
      <c r="K72" s="14"/>
      <c r="L72" s="14"/>
      <c r="M72" s="14"/>
      <c r="N72" s="82"/>
      <c r="O72" s="59"/>
    </row>
    <row r="73" spans="1:15" x14ac:dyDescent="0.2">
      <c r="A73" s="58"/>
      <c r="B73" s="14" t="s">
        <v>164</v>
      </c>
      <c r="C73" s="14"/>
      <c r="D73" s="14"/>
      <c r="E73" s="14"/>
      <c r="F73" s="82">
        <f>F63+F65+F69+F71</f>
        <v>296000</v>
      </c>
      <c r="G73" s="14"/>
      <c r="H73" s="82">
        <f t="shared" ref="H73:N73" si="13">H63+H65+H69+H71</f>
        <v>296000</v>
      </c>
      <c r="I73" s="14"/>
      <c r="J73" s="82">
        <f t="shared" si="13"/>
        <v>296000</v>
      </c>
      <c r="K73" s="14"/>
      <c r="L73" s="82">
        <f t="shared" si="13"/>
        <v>296000</v>
      </c>
      <c r="M73" s="14"/>
      <c r="N73" s="82">
        <f t="shared" si="13"/>
        <v>1296000</v>
      </c>
      <c r="O73" s="59"/>
    </row>
    <row r="74" spans="1:15" x14ac:dyDescent="0.2">
      <c r="A74" s="58"/>
      <c r="B74" s="14" t="s">
        <v>15</v>
      </c>
      <c r="C74" s="14"/>
      <c r="D74" s="72">
        <f>-(D25+D26)</f>
        <v>-2000000</v>
      </c>
      <c r="E74" s="67"/>
      <c r="F74" s="72"/>
      <c r="G74" s="67"/>
      <c r="H74" s="72"/>
      <c r="I74" s="67"/>
      <c r="J74" s="72"/>
      <c r="K74" s="67"/>
      <c r="L74" s="72"/>
      <c r="M74" s="67"/>
      <c r="N74" s="72"/>
      <c r="O74" s="59"/>
    </row>
    <row r="75" spans="1:15" x14ac:dyDescent="0.2">
      <c r="A75" s="58"/>
      <c r="B75" s="14" t="s">
        <v>165</v>
      </c>
      <c r="C75" s="14"/>
      <c r="D75" s="50">
        <f>D73+D74</f>
        <v>-2000000</v>
      </c>
      <c r="E75" s="50"/>
      <c r="F75" s="50">
        <f t="shared" ref="F75:N75" si="14">F73+F74</f>
        <v>296000</v>
      </c>
      <c r="G75" s="50"/>
      <c r="H75" s="50">
        <f t="shared" si="14"/>
        <v>296000</v>
      </c>
      <c r="I75" s="50"/>
      <c r="J75" s="50">
        <f t="shared" si="14"/>
        <v>296000</v>
      </c>
      <c r="K75" s="50"/>
      <c r="L75" s="50">
        <f t="shared" si="14"/>
        <v>296000</v>
      </c>
      <c r="M75" s="50"/>
      <c r="N75" s="50">
        <f t="shared" si="14"/>
        <v>1296000</v>
      </c>
      <c r="O75" s="59"/>
    </row>
    <row r="76" spans="1:15" x14ac:dyDescent="0.2">
      <c r="A76" s="58"/>
      <c r="B76" s="14"/>
      <c r="C76" s="14"/>
      <c r="D76" s="67"/>
      <c r="E76" s="67"/>
      <c r="F76" s="67"/>
      <c r="G76" s="67"/>
      <c r="H76" s="67"/>
      <c r="I76" s="67"/>
      <c r="J76" s="67"/>
      <c r="K76" s="67"/>
      <c r="L76" s="67"/>
      <c r="M76" s="67"/>
      <c r="N76" s="67"/>
      <c r="O76" s="59"/>
    </row>
    <row r="77" spans="1:15" x14ac:dyDescent="0.2">
      <c r="A77" s="58"/>
      <c r="B77" s="76" t="s">
        <v>155</v>
      </c>
      <c r="C77" s="77"/>
      <c r="D77" s="103">
        <f>IRR(D75:N75)</f>
        <v>5.9151385734660611E-2</v>
      </c>
      <c r="E77" s="83"/>
      <c r="F77" s="67"/>
      <c r="G77" s="83"/>
      <c r="H77" s="67"/>
      <c r="I77" s="83"/>
      <c r="J77" s="67"/>
      <c r="K77" s="83"/>
      <c r="L77" s="67"/>
      <c r="M77" s="83"/>
      <c r="N77" s="67"/>
      <c r="O77" s="59"/>
    </row>
    <row r="78" spans="1:15" x14ac:dyDescent="0.2">
      <c r="A78" s="58"/>
      <c r="B78" s="79" t="s">
        <v>174</v>
      </c>
      <c r="C78" s="80"/>
      <c r="D78" s="104">
        <f>NPV(D27,F75:N75)+D75</f>
        <v>-510585.35569033492</v>
      </c>
      <c r="E78" s="49"/>
      <c r="F78" s="67"/>
      <c r="G78" s="49"/>
      <c r="H78" s="67"/>
      <c r="I78" s="49"/>
      <c r="J78" s="67"/>
      <c r="K78" s="49"/>
      <c r="L78" s="67"/>
      <c r="M78" s="49"/>
      <c r="N78" s="67"/>
      <c r="O78" s="59"/>
    </row>
    <row r="79" spans="1:15" x14ac:dyDescent="0.2">
      <c r="A79" s="58"/>
      <c r="B79" s="14"/>
      <c r="C79" s="14"/>
      <c r="D79" s="67"/>
      <c r="E79" s="67"/>
      <c r="F79" s="67"/>
      <c r="G79" s="67"/>
      <c r="H79" s="67"/>
      <c r="I79" s="67"/>
      <c r="J79" s="67"/>
      <c r="K79" s="67"/>
      <c r="L79" s="67"/>
      <c r="M79" s="67"/>
      <c r="N79" s="67"/>
      <c r="O79" s="59"/>
    </row>
    <row r="80" spans="1:15" x14ac:dyDescent="0.2">
      <c r="A80" s="58"/>
      <c r="B80" s="14" t="s">
        <v>166</v>
      </c>
      <c r="C80" s="14"/>
      <c r="D80" s="67"/>
      <c r="E80" s="67"/>
      <c r="F80" s="67"/>
      <c r="G80" s="67"/>
      <c r="H80" s="67"/>
      <c r="I80" s="67"/>
      <c r="J80" s="67"/>
      <c r="K80" s="67"/>
      <c r="L80" s="67"/>
      <c r="M80" s="67"/>
      <c r="N80" s="67"/>
      <c r="O80" s="59"/>
    </row>
    <row r="81" spans="1:15" x14ac:dyDescent="0.2">
      <c r="A81" s="58"/>
      <c r="B81" s="14" t="s">
        <v>167</v>
      </c>
      <c r="C81" s="14"/>
      <c r="D81" s="67"/>
      <c r="E81" s="67"/>
      <c r="F81" s="67"/>
      <c r="G81" s="67"/>
      <c r="H81" s="67"/>
      <c r="I81" s="67"/>
      <c r="J81" s="67"/>
      <c r="K81" s="67"/>
      <c r="L81" s="67"/>
      <c r="M81" s="67"/>
      <c r="N81" s="67"/>
      <c r="O81" s="59"/>
    </row>
    <row r="82" spans="1:15" ht="13.5" thickBot="1" x14ac:dyDescent="0.25">
      <c r="A82" s="84"/>
      <c r="B82" s="85"/>
      <c r="C82" s="85"/>
      <c r="D82" s="86"/>
      <c r="E82" s="86"/>
      <c r="F82" s="86"/>
      <c r="G82" s="86"/>
      <c r="H82" s="86"/>
      <c r="I82" s="86"/>
      <c r="J82" s="86"/>
      <c r="K82" s="86"/>
      <c r="L82" s="86"/>
      <c r="M82" s="86"/>
      <c r="N82" s="86"/>
      <c r="O82" s="87"/>
    </row>
    <row r="83" spans="1:15" x14ac:dyDescent="0.2">
      <c r="D83" s="5"/>
      <c r="E83" s="5"/>
      <c r="F83" s="5"/>
      <c r="G83" s="5"/>
      <c r="H83" s="5"/>
      <c r="I83" s="5"/>
      <c r="J83" s="5"/>
      <c r="K83" s="5"/>
      <c r="L83" s="5"/>
      <c r="M83" s="5"/>
      <c r="N83" s="5"/>
    </row>
    <row r="84" spans="1:15" x14ac:dyDescent="0.2">
      <c r="D84" s="5"/>
      <c r="E84" s="5"/>
      <c r="F84" s="5"/>
      <c r="G84" s="5"/>
      <c r="H84" s="5"/>
      <c r="I84" s="5"/>
      <c r="J84" s="5"/>
      <c r="K84" s="5"/>
      <c r="L84" s="5"/>
      <c r="M84" s="5"/>
      <c r="N84" s="5"/>
    </row>
    <row r="85" spans="1:15" x14ac:dyDescent="0.2">
      <c r="D85" s="5"/>
      <c r="E85" s="5"/>
      <c r="F85" s="5"/>
      <c r="G85" s="5"/>
      <c r="H85" s="5"/>
      <c r="I85" s="5"/>
      <c r="J85" s="5"/>
      <c r="K85" s="5"/>
      <c r="L85" s="5"/>
      <c r="M85" s="5"/>
      <c r="N85" s="5"/>
    </row>
    <row r="86" spans="1:15" x14ac:dyDescent="0.2">
      <c r="D86" s="5"/>
      <c r="E86" s="5"/>
      <c r="F86" s="5"/>
      <c r="G86" s="5"/>
      <c r="H86" s="5"/>
      <c r="I86" s="5"/>
      <c r="J86" s="5"/>
      <c r="K86" s="5"/>
      <c r="L86" s="5"/>
      <c r="M86" s="5"/>
      <c r="N86" s="5"/>
    </row>
    <row r="87" spans="1:15" x14ac:dyDescent="0.2">
      <c r="D87" s="5"/>
      <c r="E87" s="5"/>
      <c r="F87" s="5"/>
      <c r="G87" s="5"/>
      <c r="H87" s="5"/>
      <c r="I87" s="5"/>
      <c r="J87" s="5"/>
      <c r="K87" s="5"/>
      <c r="L87" s="5"/>
      <c r="M87" s="5"/>
      <c r="N87" s="5"/>
    </row>
    <row r="88" spans="1:15" x14ac:dyDescent="0.2">
      <c r="D88" s="5"/>
      <c r="E88" s="5"/>
      <c r="F88" s="5"/>
      <c r="G88" s="5"/>
      <c r="H88" s="5"/>
      <c r="I88" s="5"/>
      <c r="J88" s="5"/>
      <c r="K88" s="5"/>
      <c r="L88" s="5"/>
      <c r="M88" s="5"/>
      <c r="N88" s="5"/>
    </row>
    <row r="89" spans="1:15" x14ac:dyDescent="0.2">
      <c r="D89" s="5"/>
      <c r="E89" s="5"/>
      <c r="F89" s="5"/>
      <c r="G89" s="5"/>
      <c r="H89" s="5"/>
      <c r="I89" s="5"/>
      <c r="J89" s="5"/>
      <c r="K89" s="5"/>
      <c r="L89" s="5"/>
      <c r="M89" s="5"/>
      <c r="N89" s="5"/>
    </row>
    <row r="90" spans="1:15" x14ac:dyDescent="0.2">
      <c r="D90" s="5"/>
      <c r="E90" s="5"/>
      <c r="F90" s="5"/>
      <c r="G90" s="5"/>
      <c r="H90" s="5"/>
      <c r="I90" s="5"/>
      <c r="J90" s="5"/>
      <c r="K90" s="5"/>
      <c r="L90" s="5"/>
      <c r="M90" s="5"/>
      <c r="N90" s="5"/>
    </row>
    <row r="91" spans="1:15" x14ac:dyDescent="0.2">
      <c r="D91" s="5"/>
      <c r="E91" s="5"/>
      <c r="F91" s="5"/>
      <c r="G91" s="5"/>
      <c r="H91" s="5"/>
      <c r="I91" s="5"/>
      <c r="J91" s="5"/>
      <c r="K91" s="5"/>
      <c r="L91" s="5"/>
      <c r="M91" s="5"/>
      <c r="N91" s="5"/>
    </row>
    <row r="92" spans="1:15" x14ac:dyDescent="0.2">
      <c r="D92" s="5"/>
      <c r="E92" s="5"/>
      <c r="F92" s="5"/>
      <c r="G92" s="5"/>
      <c r="H92" s="5"/>
      <c r="I92" s="5"/>
      <c r="J92" s="5"/>
      <c r="K92" s="5"/>
      <c r="L92" s="5"/>
      <c r="M92" s="5"/>
      <c r="N92" s="5"/>
    </row>
    <row r="93" spans="1:15" x14ac:dyDescent="0.2">
      <c r="D93" s="5"/>
      <c r="E93" s="5"/>
      <c r="F93" s="5"/>
      <c r="G93" s="5"/>
      <c r="H93" s="5"/>
      <c r="I93" s="5"/>
      <c r="J93" s="5"/>
      <c r="K93" s="5"/>
      <c r="L93" s="5"/>
      <c r="M93" s="5"/>
      <c r="N93" s="5"/>
    </row>
    <row r="94" spans="1:15" x14ac:dyDescent="0.2">
      <c r="D94" s="5"/>
      <c r="E94" s="5"/>
      <c r="F94" s="5"/>
      <c r="G94" s="5"/>
      <c r="H94" s="5"/>
      <c r="I94" s="5"/>
      <c r="J94" s="5"/>
      <c r="K94" s="5"/>
      <c r="L94" s="5"/>
      <c r="M94" s="5"/>
      <c r="N94" s="5"/>
    </row>
    <row r="95" spans="1:15" x14ac:dyDescent="0.2">
      <c r="D95" s="5"/>
      <c r="E95" s="5"/>
      <c r="F95" s="5"/>
      <c r="G95" s="5"/>
      <c r="H95" s="5"/>
      <c r="I95" s="5"/>
      <c r="J95" s="5"/>
      <c r="K95" s="5"/>
      <c r="L95" s="5"/>
      <c r="M95" s="5"/>
      <c r="N95" s="5"/>
    </row>
    <row r="96" spans="1:15" x14ac:dyDescent="0.2">
      <c r="D96" s="5"/>
      <c r="E96" s="5"/>
      <c r="F96" s="5"/>
      <c r="G96" s="5"/>
      <c r="H96" s="5"/>
      <c r="I96" s="5"/>
      <c r="J96" s="5"/>
      <c r="K96" s="5"/>
      <c r="L96" s="5"/>
      <c r="M96" s="5"/>
      <c r="N96" s="5"/>
    </row>
    <row r="97" spans="4:14" x14ac:dyDescent="0.2">
      <c r="D97" s="5"/>
      <c r="E97" s="5"/>
      <c r="F97" s="5"/>
      <c r="G97" s="5"/>
      <c r="H97" s="5"/>
      <c r="I97" s="5"/>
      <c r="J97" s="5"/>
      <c r="K97" s="5"/>
      <c r="L97" s="5"/>
      <c r="M97" s="5"/>
      <c r="N97" s="5"/>
    </row>
    <row r="98" spans="4:14" x14ac:dyDescent="0.2">
      <c r="D98" s="5"/>
      <c r="E98" s="5"/>
      <c r="F98" s="5"/>
      <c r="G98" s="5"/>
      <c r="H98" s="5"/>
      <c r="I98" s="5"/>
      <c r="J98" s="5"/>
      <c r="K98" s="5"/>
      <c r="L98" s="5"/>
      <c r="M98" s="5"/>
      <c r="N98" s="5"/>
    </row>
    <row r="99" spans="4:14" x14ac:dyDescent="0.2">
      <c r="D99" s="5"/>
      <c r="E99" s="5"/>
      <c r="F99" s="5"/>
      <c r="G99" s="5"/>
      <c r="H99" s="5"/>
      <c r="I99" s="5"/>
      <c r="J99" s="5"/>
      <c r="K99" s="5"/>
      <c r="L99" s="5"/>
      <c r="M99" s="5"/>
      <c r="N99" s="5"/>
    </row>
    <row r="100" spans="4:14" x14ac:dyDescent="0.2">
      <c r="D100" s="5"/>
      <c r="E100" s="5"/>
      <c r="F100" s="5"/>
      <c r="G100" s="5"/>
      <c r="H100" s="5"/>
      <c r="I100" s="5"/>
      <c r="J100" s="5"/>
      <c r="K100" s="5"/>
      <c r="L100" s="5"/>
      <c r="M100" s="5"/>
      <c r="N100" s="5"/>
    </row>
    <row r="101" spans="4:14" x14ac:dyDescent="0.2">
      <c r="D101" s="5"/>
      <c r="E101" s="5"/>
      <c r="F101" s="5"/>
      <c r="G101" s="5"/>
      <c r="H101" s="5"/>
      <c r="I101" s="5"/>
      <c r="J101" s="5"/>
      <c r="K101" s="5"/>
      <c r="L101" s="5"/>
      <c r="M101" s="5"/>
      <c r="N101" s="5"/>
    </row>
    <row r="102" spans="4:14" x14ac:dyDescent="0.2">
      <c r="D102" s="5"/>
      <c r="E102" s="5"/>
      <c r="F102" s="5"/>
      <c r="G102" s="5"/>
      <c r="H102" s="5"/>
      <c r="I102" s="5"/>
      <c r="J102" s="5"/>
      <c r="K102" s="5"/>
      <c r="L102" s="5"/>
      <c r="M102" s="5"/>
      <c r="N102" s="5"/>
    </row>
    <row r="103" spans="4:14" x14ac:dyDescent="0.2">
      <c r="D103" s="5"/>
      <c r="E103" s="5"/>
      <c r="F103" s="5"/>
      <c r="G103" s="5"/>
      <c r="H103" s="5"/>
      <c r="I103" s="5"/>
      <c r="J103" s="5"/>
      <c r="K103" s="5"/>
      <c r="L103" s="5"/>
      <c r="M103" s="5"/>
      <c r="N103" s="5"/>
    </row>
    <row r="104" spans="4:14" x14ac:dyDescent="0.2">
      <c r="D104" s="5"/>
      <c r="E104" s="5"/>
      <c r="F104" s="5"/>
      <c r="G104" s="5"/>
      <c r="H104" s="5"/>
      <c r="I104" s="5"/>
      <c r="J104" s="5"/>
      <c r="K104" s="5"/>
      <c r="L104" s="5"/>
      <c r="M104" s="5"/>
      <c r="N104" s="5"/>
    </row>
    <row r="105" spans="4:14" x14ac:dyDescent="0.2">
      <c r="D105" s="5"/>
      <c r="E105" s="5"/>
      <c r="F105" s="5"/>
      <c r="G105" s="5"/>
      <c r="H105" s="5"/>
      <c r="I105" s="5"/>
      <c r="J105" s="5"/>
      <c r="K105" s="5"/>
      <c r="L105" s="5"/>
      <c r="M105" s="5"/>
      <c r="N105" s="5"/>
    </row>
    <row r="106" spans="4:14" x14ac:dyDescent="0.2">
      <c r="D106" s="5"/>
      <c r="E106" s="5"/>
      <c r="F106" s="5"/>
      <c r="G106" s="5"/>
      <c r="H106" s="5"/>
      <c r="I106" s="5"/>
      <c r="J106" s="5"/>
      <c r="K106" s="5"/>
      <c r="L106" s="5"/>
      <c r="M106" s="5"/>
      <c r="N106" s="5"/>
    </row>
    <row r="107" spans="4:14" x14ac:dyDescent="0.2">
      <c r="D107" s="5"/>
      <c r="E107" s="5"/>
      <c r="F107" s="5"/>
      <c r="G107" s="5"/>
      <c r="H107" s="5"/>
      <c r="I107" s="5"/>
      <c r="J107" s="5"/>
      <c r="K107" s="5"/>
      <c r="L107" s="5"/>
      <c r="M107" s="5"/>
      <c r="N107" s="5"/>
    </row>
    <row r="108" spans="4:14" x14ac:dyDescent="0.2">
      <c r="D108" s="5"/>
      <c r="E108" s="5"/>
      <c r="F108" s="5"/>
      <c r="G108" s="5"/>
      <c r="H108" s="5"/>
      <c r="I108" s="5"/>
      <c r="J108" s="5"/>
      <c r="K108" s="5"/>
      <c r="L108" s="5"/>
      <c r="M108" s="5"/>
      <c r="N108" s="5"/>
    </row>
    <row r="109" spans="4:14" x14ac:dyDescent="0.2">
      <c r="D109" s="5"/>
      <c r="E109" s="5"/>
      <c r="F109" s="5"/>
      <c r="G109" s="5"/>
      <c r="H109" s="5"/>
      <c r="I109" s="5"/>
      <c r="J109" s="5"/>
      <c r="K109" s="5"/>
      <c r="L109" s="5"/>
      <c r="M109" s="5"/>
      <c r="N109" s="5"/>
    </row>
    <row r="110" spans="4:14" x14ac:dyDescent="0.2">
      <c r="D110" s="5"/>
      <c r="E110" s="5"/>
      <c r="F110" s="5"/>
      <c r="G110" s="5"/>
      <c r="H110" s="5"/>
      <c r="I110" s="5"/>
      <c r="J110" s="5"/>
      <c r="K110" s="5"/>
      <c r="L110" s="5"/>
      <c r="M110" s="5"/>
      <c r="N110" s="5"/>
    </row>
    <row r="111" spans="4:14" x14ac:dyDescent="0.2">
      <c r="D111" s="5"/>
      <c r="E111" s="5"/>
      <c r="F111" s="5"/>
      <c r="G111" s="5"/>
      <c r="H111" s="5"/>
      <c r="I111" s="5"/>
      <c r="J111" s="5"/>
      <c r="K111" s="5"/>
      <c r="L111" s="5"/>
      <c r="M111" s="5"/>
      <c r="N111" s="5"/>
    </row>
    <row r="112" spans="4:14" x14ac:dyDescent="0.2">
      <c r="D112" s="5"/>
      <c r="E112" s="5"/>
      <c r="F112" s="5"/>
      <c r="G112" s="5"/>
      <c r="H112" s="5"/>
      <c r="I112" s="5"/>
      <c r="J112" s="5"/>
      <c r="K112" s="5"/>
      <c r="L112" s="5"/>
      <c r="M112" s="5"/>
      <c r="N112" s="5"/>
    </row>
    <row r="113" spans="4:14" x14ac:dyDescent="0.2">
      <c r="D113" s="5"/>
      <c r="E113" s="5"/>
      <c r="F113" s="5"/>
      <c r="G113" s="5"/>
      <c r="H113" s="5"/>
      <c r="I113" s="5"/>
      <c r="J113" s="5"/>
      <c r="K113" s="5"/>
      <c r="L113" s="5"/>
      <c r="M113" s="5"/>
      <c r="N113" s="5"/>
    </row>
    <row r="114" spans="4:14" x14ac:dyDescent="0.2">
      <c r="D114" s="5"/>
      <c r="E114" s="5"/>
      <c r="F114" s="5"/>
      <c r="G114" s="5"/>
      <c r="H114" s="5"/>
      <c r="I114" s="5"/>
      <c r="J114" s="5"/>
      <c r="K114" s="5"/>
      <c r="L114" s="5"/>
      <c r="M114" s="5"/>
      <c r="N114" s="5"/>
    </row>
    <row r="115" spans="4:14" x14ac:dyDescent="0.2">
      <c r="D115" s="5"/>
      <c r="E115" s="5"/>
      <c r="F115" s="5"/>
      <c r="G115" s="5"/>
      <c r="H115" s="5"/>
      <c r="I115" s="5"/>
      <c r="J115" s="5"/>
      <c r="K115" s="5"/>
      <c r="L115" s="5"/>
      <c r="M115" s="5"/>
      <c r="N115" s="5"/>
    </row>
    <row r="116" spans="4:14" x14ac:dyDescent="0.2">
      <c r="D116" s="5"/>
      <c r="E116" s="5"/>
      <c r="F116" s="5"/>
      <c r="G116" s="5"/>
      <c r="H116" s="5"/>
      <c r="I116" s="5"/>
      <c r="J116" s="5"/>
      <c r="K116" s="5"/>
      <c r="L116" s="5"/>
      <c r="M116" s="5"/>
      <c r="N116" s="5"/>
    </row>
    <row r="117" spans="4:14" x14ac:dyDescent="0.2">
      <c r="D117" s="5"/>
      <c r="E117" s="5"/>
      <c r="F117" s="5"/>
      <c r="G117" s="5"/>
      <c r="H117" s="5"/>
      <c r="I117" s="5"/>
      <c r="J117" s="5"/>
      <c r="K117" s="5"/>
      <c r="L117" s="5"/>
      <c r="M117" s="5"/>
      <c r="N117" s="5"/>
    </row>
    <row r="118" spans="4:14" x14ac:dyDescent="0.2">
      <c r="D118" s="5"/>
      <c r="E118" s="5"/>
      <c r="F118" s="5"/>
      <c r="G118" s="5"/>
      <c r="H118" s="5"/>
      <c r="I118" s="5"/>
      <c r="J118" s="5"/>
      <c r="K118" s="5"/>
      <c r="L118" s="5"/>
      <c r="M118" s="5"/>
      <c r="N118" s="5"/>
    </row>
    <row r="119" spans="4:14" x14ac:dyDescent="0.2">
      <c r="D119" s="5"/>
      <c r="E119" s="5"/>
      <c r="F119" s="5"/>
      <c r="G119" s="5"/>
      <c r="H119" s="5"/>
      <c r="I119" s="5"/>
      <c r="J119" s="5"/>
      <c r="K119" s="5"/>
      <c r="L119" s="5"/>
      <c r="M119" s="5"/>
      <c r="N119" s="5"/>
    </row>
    <row r="120" spans="4:14" x14ac:dyDescent="0.2">
      <c r="D120" s="5"/>
      <c r="E120" s="5"/>
      <c r="F120" s="5"/>
      <c r="G120" s="5"/>
      <c r="H120" s="5"/>
      <c r="I120" s="5"/>
      <c r="J120" s="5"/>
      <c r="K120" s="5"/>
      <c r="L120" s="5"/>
      <c r="M120" s="5"/>
      <c r="N120" s="5"/>
    </row>
    <row r="121" spans="4:14" x14ac:dyDescent="0.2">
      <c r="D121" s="5"/>
      <c r="E121" s="5"/>
      <c r="F121" s="5"/>
      <c r="G121" s="5"/>
      <c r="H121" s="5"/>
      <c r="I121" s="5"/>
      <c r="J121" s="5"/>
      <c r="K121" s="5"/>
      <c r="L121" s="5"/>
      <c r="M121" s="5"/>
      <c r="N121" s="5"/>
    </row>
    <row r="122" spans="4:14" x14ac:dyDescent="0.2">
      <c r="D122" s="5"/>
      <c r="E122" s="5"/>
      <c r="F122" s="5"/>
      <c r="G122" s="5"/>
      <c r="H122" s="5"/>
      <c r="I122" s="5"/>
      <c r="J122" s="5"/>
      <c r="K122" s="5"/>
      <c r="L122" s="5"/>
      <c r="M122" s="5"/>
      <c r="N122" s="5"/>
    </row>
    <row r="123" spans="4:14" x14ac:dyDescent="0.2">
      <c r="D123" s="5"/>
      <c r="E123" s="5"/>
      <c r="F123" s="5"/>
      <c r="G123" s="5"/>
      <c r="H123" s="5"/>
      <c r="I123" s="5"/>
      <c r="J123" s="5"/>
      <c r="K123" s="5"/>
      <c r="L123" s="5"/>
      <c r="M123" s="5"/>
      <c r="N123" s="5"/>
    </row>
    <row r="124" spans="4:14" x14ac:dyDescent="0.2">
      <c r="D124" s="5"/>
      <c r="E124" s="5"/>
      <c r="F124" s="5"/>
      <c r="G124" s="5"/>
      <c r="H124" s="5"/>
      <c r="I124" s="5"/>
      <c r="J124" s="5"/>
      <c r="K124" s="5"/>
      <c r="L124" s="5"/>
      <c r="M124" s="5"/>
      <c r="N124" s="5"/>
    </row>
    <row r="125" spans="4:14" x14ac:dyDescent="0.2">
      <c r="D125" s="5"/>
      <c r="E125" s="5"/>
      <c r="F125" s="5"/>
      <c r="G125" s="5"/>
      <c r="H125" s="5"/>
      <c r="I125" s="5"/>
      <c r="J125" s="5"/>
      <c r="K125" s="5"/>
      <c r="L125" s="5"/>
      <c r="M125" s="5"/>
      <c r="N125" s="5"/>
    </row>
    <row r="126" spans="4:14" x14ac:dyDescent="0.2">
      <c r="D126" s="5"/>
      <c r="E126" s="5"/>
      <c r="F126" s="5"/>
      <c r="G126" s="5"/>
      <c r="H126" s="5"/>
      <c r="I126" s="5"/>
      <c r="J126" s="5"/>
      <c r="K126" s="5"/>
      <c r="L126" s="5"/>
      <c r="M126" s="5"/>
      <c r="N126" s="5"/>
    </row>
    <row r="127" spans="4:14" x14ac:dyDescent="0.2">
      <c r="D127" s="5"/>
      <c r="E127" s="5"/>
      <c r="F127" s="5"/>
      <c r="G127" s="5"/>
      <c r="H127" s="5"/>
      <c r="I127" s="5"/>
      <c r="J127" s="5"/>
      <c r="K127" s="5"/>
      <c r="L127" s="5"/>
      <c r="M127" s="5"/>
      <c r="N127" s="5"/>
    </row>
    <row r="128" spans="4:14" x14ac:dyDescent="0.2">
      <c r="D128" s="5"/>
      <c r="E128" s="5"/>
      <c r="F128" s="5"/>
      <c r="G128" s="5"/>
      <c r="H128" s="5"/>
      <c r="I128" s="5"/>
      <c r="J128" s="5"/>
      <c r="K128" s="5"/>
      <c r="L128" s="5"/>
      <c r="M128" s="5"/>
      <c r="N128" s="5"/>
    </row>
    <row r="129" spans="4:14" x14ac:dyDescent="0.2">
      <c r="D129" s="5"/>
      <c r="E129" s="5"/>
      <c r="F129" s="5"/>
      <c r="G129" s="5"/>
      <c r="H129" s="5"/>
      <c r="I129" s="5"/>
      <c r="J129" s="5"/>
      <c r="K129" s="5"/>
      <c r="L129" s="5"/>
      <c r="M129" s="5"/>
      <c r="N129" s="5"/>
    </row>
    <row r="130" spans="4:14" x14ac:dyDescent="0.2">
      <c r="D130" s="5"/>
      <c r="E130" s="5"/>
      <c r="F130" s="5"/>
      <c r="G130" s="5"/>
      <c r="H130" s="5"/>
      <c r="I130" s="5"/>
      <c r="J130" s="5"/>
      <c r="K130" s="5"/>
      <c r="L130" s="5"/>
      <c r="M130" s="5"/>
      <c r="N130" s="5"/>
    </row>
    <row r="131" spans="4:14" x14ac:dyDescent="0.2">
      <c r="D131" s="5"/>
      <c r="E131" s="5"/>
      <c r="F131" s="5"/>
      <c r="G131" s="5"/>
      <c r="H131" s="5"/>
      <c r="I131" s="5"/>
      <c r="J131" s="5"/>
      <c r="K131" s="5"/>
      <c r="L131" s="5"/>
      <c r="M131" s="5"/>
      <c r="N131" s="5"/>
    </row>
    <row r="132" spans="4:14" x14ac:dyDescent="0.2">
      <c r="D132" s="5"/>
      <c r="E132" s="5"/>
      <c r="F132" s="5"/>
      <c r="G132" s="5"/>
      <c r="H132" s="5"/>
      <c r="I132" s="5"/>
      <c r="J132" s="5"/>
      <c r="K132" s="5"/>
      <c r="L132" s="5"/>
      <c r="M132" s="5"/>
      <c r="N132" s="5"/>
    </row>
    <row r="133" spans="4:14" x14ac:dyDescent="0.2">
      <c r="D133" s="5"/>
      <c r="E133" s="5"/>
      <c r="F133" s="5"/>
      <c r="G133" s="5"/>
      <c r="H133" s="5"/>
      <c r="I133" s="5"/>
      <c r="J133" s="5"/>
      <c r="K133" s="5"/>
      <c r="L133" s="5"/>
      <c r="M133" s="5"/>
      <c r="N133" s="5"/>
    </row>
    <row r="134" spans="4:14" x14ac:dyDescent="0.2">
      <c r="D134" s="5"/>
      <c r="E134" s="5"/>
      <c r="F134" s="5"/>
      <c r="G134" s="5"/>
      <c r="H134" s="5"/>
      <c r="I134" s="5"/>
      <c r="J134" s="5"/>
      <c r="K134" s="5"/>
      <c r="L134" s="5"/>
      <c r="M134" s="5"/>
      <c r="N134" s="5"/>
    </row>
    <row r="135" spans="4:14" x14ac:dyDescent="0.2">
      <c r="D135" s="5"/>
      <c r="E135" s="5"/>
      <c r="F135" s="5"/>
      <c r="G135" s="5"/>
      <c r="H135" s="5"/>
      <c r="I135" s="5"/>
      <c r="J135" s="5"/>
      <c r="K135" s="5"/>
      <c r="L135" s="5"/>
      <c r="M135" s="5"/>
      <c r="N135" s="5"/>
    </row>
    <row r="136" spans="4:14" x14ac:dyDescent="0.2">
      <c r="D136" s="5"/>
      <c r="E136" s="5"/>
      <c r="F136" s="5"/>
      <c r="G136" s="5"/>
      <c r="H136" s="5"/>
      <c r="I136" s="5"/>
      <c r="J136" s="5"/>
      <c r="K136" s="5"/>
      <c r="L136" s="5"/>
      <c r="M136" s="5"/>
      <c r="N136" s="5"/>
    </row>
    <row r="137" spans="4:14" x14ac:dyDescent="0.2">
      <c r="D137" s="5"/>
      <c r="E137" s="5"/>
      <c r="F137" s="5"/>
      <c r="G137" s="5"/>
      <c r="H137" s="5"/>
      <c r="I137" s="5"/>
      <c r="J137" s="5"/>
      <c r="K137" s="5"/>
      <c r="L137" s="5"/>
      <c r="M137" s="5"/>
      <c r="N137" s="5"/>
    </row>
    <row r="138" spans="4:14" x14ac:dyDescent="0.2">
      <c r="D138" s="5"/>
      <c r="E138" s="5"/>
      <c r="F138" s="5"/>
      <c r="G138" s="5"/>
      <c r="H138" s="5"/>
      <c r="I138" s="5"/>
      <c r="J138" s="5"/>
      <c r="K138" s="5"/>
      <c r="L138" s="5"/>
      <c r="M138" s="5"/>
      <c r="N138" s="5"/>
    </row>
    <row r="139" spans="4:14" x14ac:dyDescent="0.2">
      <c r="D139" s="5"/>
      <c r="E139" s="5"/>
      <c r="F139" s="5"/>
      <c r="G139" s="5"/>
      <c r="H139" s="5"/>
      <c r="I139" s="5"/>
      <c r="J139" s="5"/>
      <c r="K139" s="5"/>
      <c r="L139" s="5"/>
      <c r="M139" s="5"/>
      <c r="N139" s="5"/>
    </row>
    <row r="140" spans="4:14" x14ac:dyDescent="0.2">
      <c r="D140" s="5"/>
      <c r="E140" s="5"/>
      <c r="F140" s="5"/>
      <c r="G140" s="5"/>
      <c r="H140" s="5"/>
      <c r="I140" s="5"/>
      <c r="J140" s="5"/>
      <c r="K140" s="5"/>
      <c r="L140" s="5"/>
      <c r="M140" s="5"/>
      <c r="N140" s="5"/>
    </row>
    <row r="141" spans="4:14" x14ac:dyDescent="0.2">
      <c r="D141" s="5"/>
      <c r="E141" s="5"/>
      <c r="F141" s="5"/>
      <c r="G141" s="5"/>
      <c r="H141" s="5"/>
      <c r="I141" s="5"/>
      <c r="J141" s="5"/>
      <c r="K141" s="5"/>
      <c r="L141" s="5"/>
      <c r="M141" s="5"/>
      <c r="N141" s="5"/>
    </row>
    <row r="142" spans="4:14" x14ac:dyDescent="0.2">
      <c r="D142" s="5"/>
      <c r="E142" s="5"/>
      <c r="F142" s="5"/>
      <c r="G142" s="5"/>
      <c r="H142" s="5"/>
      <c r="I142" s="5"/>
      <c r="J142" s="5"/>
      <c r="K142" s="5"/>
      <c r="L142" s="5"/>
      <c r="M142" s="5"/>
      <c r="N142" s="5"/>
    </row>
    <row r="143" spans="4:14" x14ac:dyDescent="0.2">
      <c r="D143" s="5"/>
      <c r="E143" s="5"/>
      <c r="F143" s="5"/>
      <c r="G143" s="5"/>
      <c r="H143" s="5"/>
      <c r="I143" s="5"/>
      <c r="J143" s="5"/>
      <c r="K143" s="5"/>
      <c r="L143" s="5"/>
      <c r="M143" s="5"/>
      <c r="N143" s="5"/>
    </row>
    <row r="144" spans="4:14" x14ac:dyDescent="0.2">
      <c r="D144" s="5"/>
      <c r="E144" s="5"/>
      <c r="F144" s="5"/>
      <c r="G144" s="5"/>
      <c r="H144" s="5"/>
      <c r="I144" s="5"/>
      <c r="J144" s="5"/>
      <c r="K144" s="5"/>
      <c r="L144" s="5"/>
      <c r="M144" s="5"/>
      <c r="N144" s="5"/>
    </row>
    <row r="145" spans="4:14" x14ac:dyDescent="0.2">
      <c r="D145" s="5"/>
      <c r="E145" s="5"/>
      <c r="F145" s="5"/>
      <c r="G145" s="5"/>
      <c r="H145" s="5"/>
      <c r="I145" s="5"/>
      <c r="J145" s="5"/>
      <c r="K145" s="5"/>
      <c r="L145" s="5"/>
      <c r="M145" s="5"/>
      <c r="N145" s="5"/>
    </row>
    <row r="146" spans="4:14" x14ac:dyDescent="0.2">
      <c r="D146" s="5"/>
      <c r="E146" s="5"/>
      <c r="F146" s="5"/>
      <c r="G146" s="5"/>
      <c r="H146" s="5"/>
      <c r="I146" s="5"/>
      <c r="J146" s="5"/>
      <c r="K146" s="5"/>
      <c r="L146" s="5"/>
      <c r="M146" s="5"/>
      <c r="N146" s="5"/>
    </row>
    <row r="147" spans="4:14" x14ac:dyDescent="0.2">
      <c r="D147" s="5"/>
      <c r="E147" s="5"/>
      <c r="F147" s="5"/>
      <c r="G147" s="5"/>
      <c r="H147" s="5"/>
      <c r="I147" s="5"/>
      <c r="J147" s="5"/>
      <c r="K147" s="5"/>
      <c r="L147" s="5"/>
      <c r="M147" s="5"/>
      <c r="N147" s="5"/>
    </row>
    <row r="148" spans="4:14" x14ac:dyDescent="0.2">
      <c r="D148" s="5"/>
      <c r="E148" s="5"/>
      <c r="F148" s="5"/>
      <c r="G148" s="5"/>
      <c r="H148" s="5"/>
      <c r="I148" s="5"/>
      <c r="J148" s="5"/>
      <c r="K148" s="5"/>
      <c r="L148" s="5"/>
      <c r="M148" s="5"/>
      <c r="N148" s="5"/>
    </row>
    <row r="149" spans="4:14" x14ac:dyDescent="0.2">
      <c r="D149" s="5"/>
      <c r="E149" s="5"/>
      <c r="F149" s="5"/>
      <c r="G149" s="5"/>
      <c r="H149" s="5"/>
      <c r="I149" s="5"/>
      <c r="J149" s="5"/>
      <c r="K149" s="5"/>
      <c r="L149" s="5"/>
      <c r="M149" s="5"/>
      <c r="N149" s="5"/>
    </row>
    <row r="150" spans="4:14" x14ac:dyDescent="0.2">
      <c r="D150" s="5"/>
      <c r="E150" s="5"/>
      <c r="F150" s="5"/>
      <c r="G150" s="5"/>
      <c r="H150" s="5"/>
      <c r="I150" s="5"/>
      <c r="J150" s="5"/>
      <c r="K150" s="5"/>
      <c r="L150" s="5"/>
      <c r="M150" s="5"/>
      <c r="N150" s="5"/>
    </row>
    <row r="151" spans="4:14" x14ac:dyDescent="0.2">
      <c r="D151" s="5"/>
      <c r="E151" s="5"/>
      <c r="F151" s="5"/>
      <c r="G151" s="5"/>
      <c r="H151" s="5"/>
      <c r="I151" s="5"/>
      <c r="J151" s="5"/>
      <c r="K151" s="5"/>
      <c r="L151" s="5"/>
      <c r="M151" s="5"/>
      <c r="N151" s="5"/>
    </row>
    <row r="152" spans="4:14" x14ac:dyDescent="0.2">
      <c r="D152" s="5"/>
      <c r="E152" s="5"/>
      <c r="F152" s="5"/>
      <c r="G152" s="5"/>
      <c r="H152" s="5"/>
      <c r="I152" s="5"/>
      <c r="J152" s="5"/>
      <c r="K152" s="5"/>
      <c r="L152" s="5"/>
      <c r="M152" s="5"/>
      <c r="N152" s="5"/>
    </row>
    <row r="153" spans="4:14" x14ac:dyDescent="0.2">
      <c r="D153" s="5"/>
      <c r="E153" s="5"/>
      <c r="F153" s="5"/>
      <c r="G153" s="5"/>
      <c r="H153" s="5"/>
      <c r="I153" s="5"/>
      <c r="J153" s="5"/>
      <c r="K153" s="5"/>
      <c r="L153" s="5"/>
      <c r="M153" s="5"/>
      <c r="N153" s="5"/>
    </row>
    <row r="154" spans="4:14" x14ac:dyDescent="0.2">
      <c r="D154" s="5"/>
      <c r="E154" s="5"/>
      <c r="F154" s="5"/>
      <c r="G154" s="5"/>
      <c r="H154" s="5"/>
      <c r="I154" s="5"/>
      <c r="J154" s="5"/>
      <c r="K154" s="5"/>
      <c r="L154" s="5"/>
      <c r="M154" s="5"/>
      <c r="N154" s="5"/>
    </row>
    <row r="155" spans="4:14" x14ac:dyDescent="0.2">
      <c r="D155" s="5"/>
      <c r="E155" s="5"/>
      <c r="F155" s="5"/>
      <c r="G155" s="5"/>
      <c r="H155" s="5"/>
      <c r="I155" s="5"/>
      <c r="J155" s="5"/>
      <c r="K155" s="5"/>
      <c r="L155" s="5"/>
      <c r="M155" s="5"/>
      <c r="N155" s="5"/>
    </row>
    <row r="156" spans="4:14" x14ac:dyDescent="0.2">
      <c r="D156" s="5"/>
      <c r="E156" s="5"/>
      <c r="F156" s="5"/>
      <c r="G156" s="5"/>
      <c r="H156" s="5"/>
      <c r="I156" s="5"/>
      <c r="J156" s="5"/>
      <c r="K156" s="5"/>
      <c r="L156" s="5"/>
      <c r="M156" s="5"/>
      <c r="N156" s="5"/>
    </row>
    <row r="157" spans="4:14" x14ac:dyDescent="0.2">
      <c r="D157" s="5"/>
      <c r="E157" s="5"/>
      <c r="F157" s="5"/>
      <c r="G157" s="5"/>
      <c r="H157" s="5"/>
      <c r="I157" s="5"/>
      <c r="J157" s="5"/>
      <c r="K157" s="5"/>
      <c r="L157" s="5"/>
      <c r="M157" s="5"/>
      <c r="N157" s="5"/>
    </row>
    <row r="158" spans="4:14" x14ac:dyDescent="0.2">
      <c r="D158" s="5"/>
      <c r="E158" s="5"/>
      <c r="F158" s="5"/>
      <c r="G158" s="5"/>
      <c r="H158" s="5"/>
      <c r="I158" s="5"/>
      <c r="J158" s="5"/>
      <c r="K158" s="5"/>
      <c r="L158" s="5"/>
      <c r="M158" s="5"/>
      <c r="N158" s="5"/>
    </row>
    <row r="159" spans="4:14" x14ac:dyDescent="0.2">
      <c r="D159" s="5"/>
      <c r="E159" s="5"/>
      <c r="F159" s="5"/>
      <c r="G159" s="5"/>
      <c r="H159" s="5"/>
      <c r="I159" s="5"/>
      <c r="J159" s="5"/>
      <c r="K159" s="5"/>
      <c r="L159" s="5"/>
      <c r="M159" s="5"/>
      <c r="N159" s="5"/>
    </row>
    <row r="160" spans="4:14" x14ac:dyDescent="0.2">
      <c r="D160" s="5"/>
      <c r="E160" s="5"/>
      <c r="F160" s="5"/>
      <c r="G160" s="5"/>
      <c r="H160" s="5"/>
      <c r="I160" s="5"/>
      <c r="J160" s="5"/>
      <c r="K160" s="5"/>
      <c r="L160" s="5"/>
      <c r="M160" s="5"/>
      <c r="N160" s="5"/>
    </row>
    <row r="161" spans="4:14" x14ac:dyDescent="0.2">
      <c r="D161" s="5"/>
      <c r="E161" s="5"/>
      <c r="F161" s="5"/>
      <c r="G161" s="5"/>
      <c r="H161" s="5"/>
      <c r="I161" s="5"/>
      <c r="J161" s="5"/>
      <c r="K161" s="5"/>
      <c r="L161" s="5"/>
      <c r="M161" s="5"/>
      <c r="N161" s="5"/>
    </row>
    <row r="162" spans="4:14" x14ac:dyDescent="0.2">
      <c r="D162" s="5"/>
      <c r="E162" s="5"/>
      <c r="F162" s="5"/>
      <c r="G162" s="5"/>
      <c r="H162" s="5"/>
      <c r="I162" s="5"/>
      <c r="J162" s="5"/>
      <c r="K162" s="5"/>
      <c r="L162" s="5"/>
      <c r="M162" s="5"/>
      <c r="N162" s="5"/>
    </row>
    <row r="163" spans="4:14" x14ac:dyDescent="0.2">
      <c r="D163" s="5"/>
      <c r="E163" s="5"/>
      <c r="F163" s="5"/>
      <c r="G163" s="5"/>
      <c r="H163" s="5"/>
      <c r="I163" s="5"/>
      <c r="J163" s="5"/>
      <c r="K163" s="5"/>
      <c r="L163" s="5"/>
      <c r="M163" s="5"/>
      <c r="N163" s="5"/>
    </row>
    <row r="164" spans="4:14" x14ac:dyDescent="0.2">
      <c r="D164" s="5"/>
      <c r="E164" s="5"/>
      <c r="F164" s="5"/>
      <c r="G164" s="5"/>
      <c r="H164" s="5"/>
      <c r="I164" s="5"/>
      <c r="J164" s="5"/>
      <c r="K164" s="5"/>
      <c r="L164" s="5"/>
      <c r="M164" s="5"/>
      <c r="N164" s="5"/>
    </row>
    <row r="165" spans="4:14" x14ac:dyDescent="0.2">
      <c r="D165" s="5"/>
      <c r="E165" s="5"/>
      <c r="F165" s="5"/>
      <c r="G165" s="5"/>
      <c r="H165" s="5"/>
      <c r="I165" s="5"/>
      <c r="J165" s="5"/>
      <c r="K165" s="5"/>
      <c r="L165" s="5"/>
      <c r="M165" s="5"/>
      <c r="N165" s="5"/>
    </row>
    <row r="166" spans="4:14" x14ac:dyDescent="0.2">
      <c r="D166" s="5"/>
      <c r="E166" s="5"/>
      <c r="F166" s="5"/>
      <c r="G166" s="5"/>
      <c r="H166" s="5"/>
      <c r="I166" s="5"/>
      <c r="J166" s="5"/>
      <c r="K166" s="5"/>
      <c r="L166" s="5"/>
      <c r="M166" s="5"/>
      <c r="N166" s="5"/>
    </row>
    <row r="167" spans="4:14" x14ac:dyDescent="0.2">
      <c r="D167" s="5"/>
      <c r="E167" s="5"/>
      <c r="F167" s="5"/>
      <c r="G167" s="5"/>
      <c r="H167" s="5"/>
      <c r="I167" s="5"/>
      <c r="J167" s="5"/>
      <c r="K167" s="5"/>
      <c r="L167" s="5"/>
      <c r="M167" s="5"/>
      <c r="N167" s="5"/>
    </row>
    <row r="168" spans="4:14" x14ac:dyDescent="0.2">
      <c r="D168" s="5"/>
      <c r="E168" s="5"/>
      <c r="F168" s="5"/>
      <c r="G168" s="5"/>
      <c r="H168" s="5"/>
      <c r="I168" s="5"/>
      <c r="J168" s="5"/>
      <c r="K168" s="5"/>
      <c r="L168" s="5"/>
      <c r="M168" s="5"/>
      <c r="N168" s="5"/>
    </row>
    <row r="169" spans="4:14" x14ac:dyDescent="0.2">
      <c r="D169" s="5"/>
      <c r="E169" s="5"/>
      <c r="F169" s="5"/>
      <c r="G169" s="5"/>
      <c r="H169" s="5"/>
      <c r="I169" s="5"/>
      <c r="J169" s="5"/>
      <c r="K169" s="5"/>
      <c r="L169" s="5"/>
      <c r="M169" s="5"/>
      <c r="N169" s="5"/>
    </row>
    <row r="170" spans="4:14" x14ac:dyDescent="0.2">
      <c r="D170" s="5"/>
      <c r="E170" s="5"/>
      <c r="F170" s="5"/>
      <c r="G170" s="5"/>
      <c r="H170" s="5"/>
      <c r="I170" s="5"/>
      <c r="J170" s="5"/>
      <c r="K170" s="5"/>
      <c r="L170" s="5"/>
      <c r="M170" s="5"/>
      <c r="N170" s="5"/>
    </row>
    <row r="171" spans="4:14" x14ac:dyDescent="0.2">
      <c r="D171" s="5"/>
      <c r="E171" s="5"/>
      <c r="F171" s="5"/>
      <c r="G171" s="5"/>
      <c r="H171" s="5"/>
      <c r="I171" s="5"/>
      <c r="J171" s="5"/>
      <c r="K171" s="5"/>
      <c r="L171" s="5"/>
      <c r="M171" s="5"/>
      <c r="N171" s="5"/>
    </row>
    <row r="172" spans="4:14" x14ac:dyDescent="0.2">
      <c r="D172" s="5"/>
      <c r="E172" s="5"/>
      <c r="F172" s="5"/>
      <c r="G172" s="5"/>
      <c r="H172" s="5"/>
      <c r="I172" s="5"/>
      <c r="J172" s="5"/>
      <c r="K172" s="5"/>
      <c r="L172" s="5"/>
      <c r="M172" s="5"/>
      <c r="N172" s="5"/>
    </row>
    <row r="173" spans="4:14" x14ac:dyDescent="0.2">
      <c r="D173" s="5"/>
      <c r="E173" s="5"/>
      <c r="F173" s="5"/>
      <c r="G173" s="5"/>
      <c r="H173" s="5"/>
      <c r="I173" s="5"/>
      <c r="J173" s="5"/>
      <c r="K173" s="5"/>
      <c r="L173" s="5"/>
      <c r="M173" s="5"/>
      <c r="N173" s="5"/>
    </row>
    <row r="174" spans="4:14" x14ac:dyDescent="0.2">
      <c r="D174" s="5"/>
      <c r="E174" s="5"/>
      <c r="F174" s="5"/>
      <c r="G174" s="5"/>
      <c r="H174" s="5"/>
      <c r="I174" s="5"/>
      <c r="J174" s="5"/>
      <c r="K174" s="5"/>
      <c r="L174" s="5"/>
      <c r="M174" s="5"/>
      <c r="N174" s="5"/>
    </row>
    <row r="175" spans="4:14" x14ac:dyDescent="0.2">
      <c r="D175" s="5"/>
      <c r="E175" s="5"/>
      <c r="F175" s="5"/>
      <c r="G175" s="5"/>
      <c r="H175" s="5"/>
      <c r="I175" s="5"/>
      <c r="J175" s="5"/>
      <c r="K175" s="5"/>
      <c r="L175" s="5"/>
      <c r="M175" s="5"/>
      <c r="N175" s="5"/>
    </row>
    <row r="176" spans="4:14" x14ac:dyDescent="0.2">
      <c r="D176" s="5"/>
      <c r="E176" s="5"/>
      <c r="F176" s="5"/>
      <c r="G176" s="5"/>
      <c r="H176" s="5"/>
      <c r="I176" s="5"/>
      <c r="J176" s="5"/>
      <c r="K176" s="5"/>
      <c r="L176" s="5"/>
      <c r="M176" s="5"/>
      <c r="N176" s="5"/>
    </row>
    <row r="177" spans="4:14" x14ac:dyDescent="0.2">
      <c r="D177" s="5"/>
      <c r="E177" s="5"/>
      <c r="F177" s="5"/>
      <c r="G177" s="5"/>
      <c r="H177" s="5"/>
      <c r="I177" s="5"/>
      <c r="J177" s="5"/>
      <c r="K177" s="5"/>
      <c r="L177" s="5"/>
      <c r="M177" s="5"/>
      <c r="N177" s="5"/>
    </row>
    <row r="178" spans="4:14" x14ac:dyDescent="0.2">
      <c r="D178" s="5"/>
      <c r="E178" s="5"/>
      <c r="F178" s="5"/>
      <c r="G178" s="5"/>
      <c r="H178" s="5"/>
      <c r="I178" s="5"/>
      <c r="J178" s="5"/>
      <c r="K178" s="5"/>
      <c r="L178" s="5"/>
      <c r="M178" s="5"/>
      <c r="N178" s="5"/>
    </row>
    <row r="179" spans="4:14" x14ac:dyDescent="0.2">
      <c r="D179" s="5"/>
      <c r="E179" s="5"/>
      <c r="F179" s="5"/>
      <c r="G179" s="5"/>
      <c r="H179" s="5"/>
      <c r="I179" s="5"/>
      <c r="J179" s="5"/>
      <c r="K179" s="5"/>
      <c r="L179" s="5"/>
      <c r="M179" s="5"/>
      <c r="N179" s="5"/>
    </row>
    <row r="180" spans="4:14" x14ac:dyDescent="0.2">
      <c r="D180" s="5"/>
      <c r="E180" s="5"/>
      <c r="F180" s="5"/>
      <c r="G180" s="5"/>
      <c r="H180" s="5"/>
      <c r="I180" s="5"/>
      <c r="J180" s="5"/>
      <c r="K180" s="5"/>
      <c r="L180" s="5"/>
      <c r="M180" s="5"/>
      <c r="N180" s="5"/>
    </row>
    <row r="181" spans="4:14" x14ac:dyDescent="0.2">
      <c r="D181" s="5"/>
      <c r="E181" s="5"/>
      <c r="F181" s="5"/>
      <c r="G181" s="5"/>
      <c r="H181" s="5"/>
      <c r="I181" s="5"/>
      <c r="J181" s="5"/>
      <c r="K181" s="5"/>
      <c r="L181" s="5"/>
      <c r="M181" s="5"/>
      <c r="N181" s="5"/>
    </row>
    <row r="182" spans="4:14" x14ac:dyDescent="0.2">
      <c r="D182" s="5"/>
      <c r="E182" s="5"/>
      <c r="F182" s="5"/>
      <c r="G182" s="5"/>
      <c r="H182" s="5"/>
      <c r="I182" s="5"/>
      <c r="J182" s="5"/>
      <c r="K182" s="5"/>
      <c r="L182" s="5"/>
      <c r="M182" s="5"/>
      <c r="N182" s="5"/>
    </row>
    <row r="183" spans="4:14" x14ac:dyDescent="0.2">
      <c r="D183" s="5"/>
      <c r="E183" s="5"/>
      <c r="F183" s="5"/>
      <c r="G183" s="5"/>
      <c r="H183" s="5"/>
      <c r="I183" s="5"/>
      <c r="J183" s="5"/>
      <c r="K183" s="5"/>
      <c r="L183" s="5"/>
      <c r="M183" s="5"/>
      <c r="N183" s="5"/>
    </row>
    <row r="184" spans="4:14" x14ac:dyDescent="0.2">
      <c r="D184" s="5"/>
      <c r="E184" s="5"/>
      <c r="F184" s="5"/>
      <c r="G184" s="5"/>
      <c r="H184" s="5"/>
      <c r="I184" s="5"/>
      <c r="J184" s="5"/>
      <c r="K184" s="5"/>
      <c r="L184" s="5"/>
      <c r="M184" s="5"/>
      <c r="N184" s="5"/>
    </row>
    <row r="185" spans="4:14" x14ac:dyDescent="0.2">
      <c r="D185" s="5"/>
      <c r="E185" s="5"/>
      <c r="F185" s="5"/>
      <c r="G185" s="5"/>
      <c r="H185" s="5"/>
      <c r="I185" s="5"/>
      <c r="J185" s="5"/>
      <c r="K185" s="5"/>
      <c r="L185" s="5"/>
      <c r="M185" s="5"/>
      <c r="N185" s="5"/>
    </row>
    <row r="186" spans="4:14" x14ac:dyDescent="0.2">
      <c r="D186" s="5"/>
      <c r="E186" s="5"/>
      <c r="F186" s="5"/>
      <c r="G186" s="5"/>
      <c r="H186" s="5"/>
      <c r="I186" s="5"/>
      <c r="J186" s="5"/>
      <c r="K186" s="5"/>
      <c r="L186" s="5"/>
      <c r="M186" s="5"/>
      <c r="N186" s="5"/>
    </row>
    <row r="187" spans="4:14" x14ac:dyDescent="0.2">
      <c r="D187" s="5"/>
      <c r="E187" s="5"/>
      <c r="F187" s="5"/>
      <c r="G187" s="5"/>
      <c r="H187" s="5"/>
      <c r="I187" s="5"/>
      <c r="J187" s="5"/>
      <c r="K187" s="5"/>
      <c r="L187" s="5"/>
      <c r="M187" s="5"/>
      <c r="N187" s="5"/>
    </row>
  </sheetData>
  <mergeCells count="4">
    <mergeCell ref="B15:N17"/>
    <mergeCell ref="B2:N2"/>
    <mergeCell ref="B4:N7"/>
    <mergeCell ref="B9:N13"/>
  </mergeCells>
  <phoneticPr fontId="0" type="noConversion"/>
  <printOptions horizontalCentered="1"/>
  <pageMargins left="0.5" right="0.5" top="0.75" bottom="0.75" header="0.5" footer="0.5"/>
  <pageSetup scale="65" orientation="portrait" r:id="rId1"/>
  <headerFooter alignWithMargins="0"/>
  <ignoredErrors>
    <ignoredError sqref="F35:N35 F38:N43" unlockedFormula="1"/>
    <ignoredError sqref="F44:N46" formula="1" unlockedFormula="1"/>
    <ignoredError sqref="F62:N6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7"/>
  <sheetViews>
    <sheetView workbookViewId="0"/>
  </sheetViews>
  <sheetFormatPr defaultColWidth="9.33203125" defaultRowHeight="12.75" x14ac:dyDescent="0.2"/>
  <cols>
    <col min="1" max="1" width="2.83203125" style="4" customWidth="1"/>
    <col min="2" max="2" width="42.83203125" style="4" customWidth="1"/>
    <col min="3" max="3" width="2.83203125" style="4" customWidth="1"/>
    <col min="4" max="4" width="13.83203125" style="4" customWidth="1"/>
    <col min="5" max="5" width="1.83203125" style="4" customWidth="1"/>
    <col min="6" max="6" width="13.83203125" style="4" customWidth="1"/>
    <col min="7" max="7" width="1.83203125" style="4" customWidth="1"/>
    <col min="8" max="8" width="13.83203125" style="4" customWidth="1"/>
    <col min="9" max="9" width="1.83203125" style="4" customWidth="1"/>
    <col min="10" max="10" width="13.83203125" style="4" customWidth="1"/>
    <col min="11" max="11" width="1.83203125" style="4" customWidth="1"/>
    <col min="12" max="12" width="13.83203125" style="4" customWidth="1"/>
    <col min="13" max="13" width="1.83203125" style="4" customWidth="1"/>
    <col min="14" max="14" width="13.83203125" style="4" customWidth="1"/>
    <col min="15" max="15" width="2.83203125" style="4" customWidth="1"/>
    <col min="16" max="16384" width="9.33203125" style="4"/>
  </cols>
  <sheetData>
    <row r="1" spans="1:15" x14ac:dyDescent="0.2">
      <c r="A1" s="88"/>
      <c r="B1" s="89"/>
      <c r="C1" s="89"/>
      <c r="D1" s="89"/>
      <c r="E1" s="89"/>
      <c r="F1" s="89"/>
      <c r="G1" s="89"/>
      <c r="H1" s="89"/>
      <c r="I1" s="89"/>
      <c r="J1" s="89"/>
      <c r="K1" s="89"/>
      <c r="L1" s="89"/>
      <c r="M1" s="89"/>
      <c r="N1" s="89"/>
      <c r="O1" s="90"/>
    </row>
    <row r="2" spans="1:15" ht="15.75" x14ac:dyDescent="0.2">
      <c r="A2" s="6"/>
      <c r="B2" s="107" t="s">
        <v>247</v>
      </c>
      <c r="C2" s="117"/>
      <c r="D2" s="117"/>
      <c r="E2" s="117"/>
      <c r="F2" s="117"/>
      <c r="G2" s="117"/>
      <c r="H2" s="117"/>
      <c r="I2" s="117"/>
      <c r="J2" s="117"/>
      <c r="K2" s="117"/>
      <c r="L2" s="117"/>
      <c r="M2" s="117"/>
      <c r="N2" s="117"/>
      <c r="O2" s="7"/>
    </row>
    <row r="3" spans="1:15" x14ac:dyDescent="0.2">
      <c r="A3" s="58"/>
      <c r="B3" s="14"/>
      <c r="C3" s="14"/>
      <c r="D3" s="14"/>
      <c r="E3" s="14"/>
      <c r="F3" s="14"/>
      <c r="G3" s="14"/>
      <c r="H3" s="14"/>
      <c r="I3" s="14"/>
      <c r="J3" s="14"/>
      <c r="K3" s="14"/>
      <c r="L3" s="14"/>
      <c r="M3" s="14"/>
      <c r="N3" s="14"/>
      <c r="O3" s="59"/>
    </row>
    <row r="4" spans="1:15" x14ac:dyDescent="0.2">
      <c r="A4" s="58"/>
      <c r="B4" s="118" t="s">
        <v>233</v>
      </c>
      <c r="C4" s="113"/>
      <c r="D4" s="113"/>
      <c r="E4" s="113"/>
      <c r="F4" s="113"/>
      <c r="G4" s="113"/>
      <c r="H4" s="113"/>
      <c r="I4" s="113"/>
      <c r="J4" s="113"/>
      <c r="K4" s="113"/>
      <c r="L4" s="113"/>
      <c r="M4" s="113"/>
      <c r="N4" s="113"/>
      <c r="O4" s="59"/>
    </row>
    <row r="5" spans="1:15" x14ac:dyDescent="0.2">
      <c r="A5" s="58"/>
      <c r="B5" s="113"/>
      <c r="C5" s="113"/>
      <c r="D5" s="113"/>
      <c r="E5" s="113"/>
      <c r="F5" s="113"/>
      <c r="G5" s="113"/>
      <c r="H5" s="113"/>
      <c r="I5" s="113"/>
      <c r="J5" s="113"/>
      <c r="K5" s="113"/>
      <c r="L5" s="113"/>
      <c r="M5" s="113"/>
      <c r="N5" s="113"/>
      <c r="O5" s="59"/>
    </row>
    <row r="6" spans="1:15" x14ac:dyDescent="0.2">
      <c r="A6" s="58"/>
      <c r="B6" s="113"/>
      <c r="C6" s="113"/>
      <c r="D6" s="113"/>
      <c r="E6" s="113"/>
      <c r="F6" s="113"/>
      <c r="G6" s="113"/>
      <c r="H6" s="113"/>
      <c r="I6" s="113"/>
      <c r="J6" s="113"/>
      <c r="K6" s="113"/>
      <c r="L6" s="113"/>
      <c r="M6" s="113"/>
      <c r="N6" s="113"/>
      <c r="O6" s="59"/>
    </row>
    <row r="7" spans="1:15" x14ac:dyDescent="0.2">
      <c r="A7" s="58"/>
      <c r="B7" s="113"/>
      <c r="C7" s="113"/>
      <c r="D7" s="113"/>
      <c r="E7" s="113"/>
      <c r="F7" s="113"/>
      <c r="G7" s="113"/>
      <c r="H7" s="113"/>
      <c r="I7" s="113"/>
      <c r="J7" s="113"/>
      <c r="K7" s="113"/>
      <c r="L7" s="113"/>
      <c r="M7" s="113"/>
      <c r="N7" s="113"/>
      <c r="O7" s="59"/>
    </row>
    <row r="8" spans="1:15" x14ac:dyDescent="0.2">
      <c r="A8" s="58"/>
      <c r="B8" s="14"/>
      <c r="C8" s="14"/>
      <c r="D8" s="14"/>
      <c r="E8" s="14"/>
      <c r="F8" s="14"/>
      <c r="G8" s="14"/>
      <c r="H8" s="14"/>
      <c r="I8" s="14"/>
      <c r="J8" s="14"/>
      <c r="K8" s="14"/>
      <c r="L8" s="14"/>
      <c r="M8" s="14"/>
      <c r="N8" s="14"/>
      <c r="O8" s="59"/>
    </row>
    <row r="9" spans="1:15" x14ac:dyDescent="0.2">
      <c r="A9" s="58"/>
      <c r="B9" s="11" t="s">
        <v>0</v>
      </c>
      <c r="C9" s="12"/>
      <c r="D9" s="13" t="s">
        <v>78</v>
      </c>
      <c r="E9" s="48"/>
      <c r="F9" s="13" t="s">
        <v>145</v>
      </c>
      <c r="G9" s="48"/>
      <c r="H9" s="14"/>
      <c r="I9" s="48"/>
      <c r="J9" s="12"/>
      <c r="K9" s="48"/>
      <c r="L9" s="14"/>
      <c r="M9" s="48"/>
      <c r="N9" s="48"/>
      <c r="O9" s="59"/>
    </row>
    <row r="10" spans="1:15" x14ac:dyDescent="0.2">
      <c r="A10" s="58"/>
      <c r="B10" s="14" t="s">
        <v>144</v>
      </c>
      <c r="C10" s="14"/>
      <c r="D10" s="33">
        <v>24000</v>
      </c>
      <c r="E10" s="33"/>
      <c r="F10" s="32">
        <v>0.04</v>
      </c>
      <c r="G10" s="33"/>
      <c r="H10" s="14"/>
      <c r="I10" s="33"/>
      <c r="J10" s="14"/>
      <c r="K10" s="33"/>
      <c r="L10" s="14"/>
      <c r="M10" s="33"/>
      <c r="N10" s="14"/>
      <c r="O10" s="59"/>
    </row>
    <row r="11" spans="1:15" x14ac:dyDescent="0.2">
      <c r="A11" s="58"/>
      <c r="B11" s="14" t="s">
        <v>146</v>
      </c>
      <c r="C11" s="14"/>
      <c r="D11" s="52">
        <v>60</v>
      </c>
      <c r="E11" s="52"/>
      <c r="F11" s="32">
        <v>7.0000000000000007E-2</v>
      </c>
      <c r="G11" s="52"/>
      <c r="H11" s="14"/>
      <c r="I11" s="52"/>
      <c r="J11" s="60"/>
      <c r="K11" s="52"/>
      <c r="L11" s="14"/>
      <c r="M11" s="52"/>
      <c r="N11" s="60"/>
      <c r="O11" s="59"/>
    </row>
    <row r="12" spans="1:15" x14ac:dyDescent="0.2">
      <c r="A12" s="58"/>
      <c r="B12" s="14" t="s">
        <v>148</v>
      </c>
      <c r="C12" s="14"/>
      <c r="D12" s="52">
        <v>20</v>
      </c>
      <c r="E12" s="52"/>
      <c r="F12" s="32">
        <v>0.06</v>
      </c>
      <c r="G12" s="52"/>
      <c r="H12" s="14"/>
      <c r="I12" s="52"/>
      <c r="J12" s="14"/>
      <c r="K12" s="52"/>
      <c r="L12" s="14"/>
      <c r="M12" s="52"/>
      <c r="N12" s="14"/>
      <c r="O12" s="59"/>
    </row>
    <row r="13" spans="1:15" x14ac:dyDescent="0.2">
      <c r="A13" s="58"/>
      <c r="B13" s="14" t="s">
        <v>149</v>
      </c>
      <c r="C13" s="14"/>
      <c r="D13" s="52">
        <v>10</v>
      </c>
      <c r="E13" s="52"/>
      <c r="F13" s="32">
        <v>0</v>
      </c>
      <c r="G13" s="52"/>
      <c r="H13" s="14"/>
      <c r="I13" s="52"/>
      <c r="J13" s="14"/>
      <c r="K13" s="52"/>
      <c r="L13" s="14"/>
      <c r="M13" s="52"/>
      <c r="N13" s="14"/>
      <c r="O13" s="59"/>
    </row>
    <row r="14" spans="1:15" x14ac:dyDescent="0.2">
      <c r="A14" s="58"/>
      <c r="B14" s="14" t="s">
        <v>162</v>
      </c>
      <c r="C14" s="14"/>
      <c r="D14" s="52">
        <v>5</v>
      </c>
      <c r="E14" s="52"/>
      <c r="F14" s="32">
        <v>0</v>
      </c>
      <c r="G14" s="52"/>
      <c r="H14" s="14"/>
      <c r="I14" s="52"/>
      <c r="J14" s="14"/>
      <c r="K14" s="52"/>
      <c r="L14" s="14"/>
      <c r="M14" s="52"/>
      <c r="N14" s="14"/>
      <c r="O14" s="59"/>
    </row>
    <row r="15" spans="1:15" x14ac:dyDescent="0.2">
      <c r="A15" s="58"/>
      <c r="B15" s="14" t="s">
        <v>151</v>
      </c>
      <c r="C15" s="14"/>
      <c r="D15" s="51">
        <v>1000000</v>
      </c>
      <c r="E15" s="51"/>
      <c r="F15" s="32"/>
      <c r="G15" s="51"/>
      <c r="H15" s="14"/>
      <c r="I15" s="51"/>
      <c r="J15" s="14"/>
      <c r="K15" s="51"/>
      <c r="L15" s="14"/>
      <c r="M15" s="51"/>
      <c r="N15" s="14"/>
      <c r="O15" s="59"/>
    </row>
    <row r="16" spans="1:15" x14ac:dyDescent="0.2">
      <c r="A16" s="58"/>
      <c r="B16" s="14" t="s">
        <v>157</v>
      </c>
      <c r="C16" s="14"/>
      <c r="D16" s="51">
        <v>1000000</v>
      </c>
      <c r="E16" s="51"/>
      <c r="F16" s="32"/>
      <c r="G16" s="51"/>
      <c r="H16" s="14"/>
      <c r="I16" s="51"/>
      <c r="J16" s="14"/>
      <c r="K16" s="51"/>
      <c r="L16" s="14"/>
      <c r="M16" s="51"/>
      <c r="N16" s="14"/>
      <c r="O16" s="59"/>
    </row>
    <row r="17" spans="1:15" x14ac:dyDescent="0.2">
      <c r="A17" s="58"/>
      <c r="B17" s="14" t="s">
        <v>158</v>
      </c>
      <c r="C17" s="14"/>
      <c r="D17" s="32">
        <v>0.15</v>
      </c>
      <c r="E17" s="32"/>
      <c r="F17" s="32"/>
      <c r="G17" s="32"/>
      <c r="H17" s="14"/>
      <c r="I17" s="32"/>
      <c r="J17" s="14"/>
      <c r="K17" s="32"/>
      <c r="L17" s="14"/>
      <c r="M17" s="32"/>
      <c r="N17" s="14"/>
      <c r="O17" s="59"/>
    </row>
    <row r="18" spans="1:15" x14ac:dyDescent="0.2">
      <c r="A18" s="58"/>
      <c r="B18" s="14"/>
      <c r="C18" s="14"/>
      <c r="D18" s="52"/>
      <c r="E18" s="52"/>
      <c r="F18" s="32"/>
      <c r="G18" s="52"/>
      <c r="H18" s="14"/>
      <c r="I18" s="52"/>
      <c r="J18" s="14"/>
      <c r="K18" s="52"/>
      <c r="L18" s="14"/>
      <c r="M18" s="52"/>
      <c r="N18" s="14"/>
      <c r="O18" s="59"/>
    </row>
    <row r="19" spans="1:15" x14ac:dyDescent="0.2">
      <c r="A19" s="58"/>
      <c r="B19" s="12" t="s">
        <v>150</v>
      </c>
      <c r="C19" s="14"/>
      <c r="D19" s="61">
        <v>0</v>
      </c>
      <c r="E19" s="61"/>
      <c r="F19" s="62">
        <f>D19+1</f>
        <v>1</v>
      </c>
      <c r="G19" s="61"/>
      <c r="H19" s="62">
        <f>F19+1</f>
        <v>2</v>
      </c>
      <c r="I19" s="61"/>
      <c r="J19" s="62">
        <f>H19+1</f>
        <v>3</v>
      </c>
      <c r="K19" s="61"/>
      <c r="L19" s="62">
        <f>J19+1</f>
        <v>4</v>
      </c>
      <c r="M19" s="61"/>
      <c r="N19" s="62">
        <f>L19+1</f>
        <v>5</v>
      </c>
      <c r="O19" s="59"/>
    </row>
    <row r="20" spans="1:15" s="2" customFormat="1" x14ac:dyDescent="0.2">
      <c r="A20" s="63"/>
      <c r="B20" s="11" t="s">
        <v>138</v>
      </c>
      <c r="C20" s="12"/>
      <c r="D20" s="11">
        <v>2012</v>
      </c>
      <c r="E20" s="12"/>
      <c r="F20" s="11">
        <f>D20+1</f>
        <v>2013</v>
      </c>
      <c r="G20" s="12"/>
      <c r="H20" s="11">
        <f>F20+1</f>
        <v>2014</v>
      </c>
      <c r="I20" s="12"/>
      <c r="J20" s="11">
        <f>H20+1</f>
        <v>2015</v>
      </c>
      <c r="K20" s="12"/>
      <c r="L20" s="11">
        <f>J20+1</f>
        <v>2016</v>
      </c>
      <c r="M20" s="12"/>
      <c r="N20" s="11">
        <f>L20+1</f>
        <v>2017</v>
      </c>
      <c r="O20" s="64"/>
    </row>
    <row r="21" spans="1:15" s="2" customFormat="1" x14ac:dyDescent="0.2">
      <c r="A21" s="63"/>
      <c r="B21" s="12"/>
      <c r="C21" s="12"/>
      <c r="D21" s="12"/>
      <c r="E21" s="12"/>
      <c r="F21" s="12"/>
      <c r="G21" s="12"/>
      <c r="H21" s="12"/>
      <c r="I21" s="12"/>
      <c r="J21" s="12"/>
      <c r="K21" s="12"/>
      <c r="L21" s="12"/>
      <c r="M21" s="12"/>
      <c r="N21" s="12"/>
      <c r="O21" s="64"/>
    </row>
    <row r="22" spans="1:15" s="2" customFormat="1" x14ac:dyDescent="0.2">
      <c r="A22" s="63"/>
      <c r="B22" s="14" t="s">
        <v>168</v>
      </c>
      <c r="C22" s="12"/>
      <c r="D22" s="12"/>
      <c r="E22" s="12"/>
      <c r="F22" s="12"/>
      <c r="G22" s="12"/>
      <c r="H22" s="12"/>
      <c r="I22" s="12"/>
      <c r="J22" s="12"/>
      <c r="K22" s="12"/>
      <c r="L22" s="12"/>
      <c r="M22" s="12"/>
      <c r="N22" s="12"/>
      <c r="O22" s="64"/>
    </row>
    <row r="23" spans="1:15" s="2" customFormat="1" x14ac:dyDescent="0.2">
      <c r="A23" s="63"/>
      <c r="B23" s="12"/>
      <c r="C23" s="12"/>
      <c r="D23" s="12"/>
      <c r="E23" s="12"/>
      <c r="F23" s="12"/>
      <c r="G23" s="12"/>
      <c r="H23" s="12"/>
      <c r="I23" s="12"/>
      <c r="J23" s="12"/>
      <c r="K23" s="12"/>
      <c r="L23" s="12"/>
      <c r="M23" s="12"/>
      <c r="N23" s="12"/>
      <c r="O23" s="64"/>
    </row>
    <row r="24" spans="1:15" s="2" customFormat="1" x14ac:dyDescent="0.2">
      <c r="A24" s="63"/>
      <c r="B24" s="11" t="s">
        <v>169</v>
      </c>
      <c r="C24" s="12"/>
      <c r="D24" s="12"/>
      <c r="E24" s="12"/>
      <c r="F24" s="12"/>
      <c r="G24" s="12"/>
      <c r="H24" s="12"/>
      <c r="I24" s="12"/>
      <c r="J24" s="12"/>
      <c r="K24" s="12"/>
      <c r="L24" s="12"/>
      <c r="M24" s="12"/>
      <c r="N24" s="12"/>
      <c r="O24" s="64"/>
    </row>
    <row r="25" spans="1:15" x14ac:dyDescent="0.2">
      <c r="A25" s="58"/>
      <c r="B25" s="14" t="s">
        <v>139</v>
      </c>
      <c r="C25" s="14"/>
      <c r="D25" s="14"/>
      <c r="E25" s="14"/>
      <c r="F25" s="65">
        <f>D10</f>
        <v>24000</v>
      </c>
      <c r="G25" s="14"/>
      <c r="H25" s="65">
        <f>F25*(1+$F$10)</f>
        <v>24960</v>
      </c>
      <c r="I25" s="14"/>
      <c r="J25" s="65">
        <f>H25*(1+$F$10)</f>
        <v>25958.400000000001</v>
      </c>
      <c r="K25" s="14"/>
      <c r="L25" s="65">
        <f>J25*(1+$F$10)</f>
        <v>26996.736000000001</v>
      </c>
      <c r="M25" s="14"/>
      <c r="N25" s="65">
        <f>L25*(1+$F$10)</f>
        <v>28076.605440000003</v>
      </c>
      <c r="O25" s="59"/>
    </row>
    <row r="26" spans="1:15" x14ac:dyDescent="0.2">
      <c r="A26" s="58"/>
      <c r="B26" s="14" t="s">
        <v>152</v>
      </c>
      <c r="C26" s="14"/>
      <c r="D26" s="14"/>
      <c r="E26" s="14"/>
      <c r="F26" s="66">
        <f>D11</f>
        <v>60</v>
      </c>
      <c r="G26" s="14"/>
      <c r="H26" s="66">
        <f>F26*(1+$F$11)</f>
        <v>64.2</v>
      </c>
      <c r="I26" s="14"/>
      <c r="J26" s="66">
        <f>H26*(1+$F$11)</f>
        <v>68.694000000000003</v>
      </c>
      <c r="K26" s="14"/>
      <c r="L26" s="66">
        <f>J26*(1+$F$11)</f>
        <v>73.502580000000009</v>
      </c>
      <c r="M26" s="14"/>
      <c r="N26" s="66">
        <f>L26*(1+$F$11)</f>
        <v>78.647760600000012</v>
      </c>
      <c r="O26" s="59"/>
    </row>
    <row r="27" spans="1:15" x14ac:dyDescent="0.2">
      <c r="A27" s="58"/>
      <c r="B27" s="14"/>
      <c r="C27" s="14"/>
      <c r="D27" s="14"/>
      <c r="E27" s="14"/>
      <c r="F27" s="67"/>
      <c r="G27" s="14"/>
      <c r="H27" s="67"/>
      <c r="I27" s="14"/>
      <c r="J27" s="67"/>
      <c r="K27" s="14"/>
      <c r="L27" s="67"/>
      <c r="M27" s="14"/>
      <c r="N27" s="67"/>
      <c r="O27" s="59"/>
    </row>
    <row r="28" spans="1:15" x14ac:dyDescent="0.2">
      <c r="A28" s="58"/>
      <c r="B28" s="14" t="s">
        <v>2</v>
      </c>
      <c r="C28" s="14"/>
      <c r="D28" s="67"/>
      <c r="E28" s="67"/>
      <c r="F28" s="68">
        <f>F25*F26</f>
        <v>1440000</v>
      </c>
      <c r="G28" s="67"/>
      <c r="H28" s="68">
        <f t="shared" ref="H28:N28" si="0">H25*H26</f>
        <v>1602432</v>
      </c>
      <c r="I28" s="67"/>
      <c r="J28" s="68">
        <f t="shared" si="0"/>
        <v>1783186.3296000001</v>
      </c>
      <c r="K28" s="67"/>
      <c r="L28" s="68">
        <f t="shared" si="0"/>
        <v>1984329.7475788803</v>
      </c>
      <c r="M28" s="67"/>
      <c r="N28" s="68">
        <f t="shared" si="0"/>
        <v>2208162.1431057784</v>
      </c>
      <c r="O28" s="59"/>
    </row>
    <row r="29" spans="1:15" x14ac:dyDescent="0.2">
      <c r="A29" s="58"/>
      <c r="B29" s="14" t="s">
        <v>147</v>
      </c>
      <c r="C29" s="14"/>
      <c r="D29" s="67"/>
      <c r="E29" s="67"/>
      <c r="F29" s="65">
        <f>-D12*F25</f>
        <v>-480000</v>
      </c>
      <c r="G29" s="67"/>
      <c r="H29" s="65">
        <f>-$D$12*(1+$F$12)^(F19)*H25</f>
        <v>-529152.00000000012</v>
      </c>
      <c r="I29" s="67"/>
      <c r="J29" s="65">
        <f>-$D$12*(1+$F$12)^(H19)*J25</f>
        <v>-583337.16480000003</v>
      </c>
      <c r="K29" s="67"/>
      <c r="L29" s="65">
        <f>-$D$12*(1+$F$12)^(J19)*L25</f>
        <v>-643070.89047552017</v>
      </c>
      <c r="M29" s="67"/>
      <c r="N29" s="65">
        <f>-$D$12*(1+$F$12)^(L19)*N25</f>
        <v>-708921.34966021357</v>
      </c>
      <c r="O29" s="59"/>
    </row>
    <row r="30" spans="1:15" x14ac:dyDescent="0.2">
      <c r="A30" s="58"/>
      <c r="B30" s="14" t="s">
        <v>140</v>
      </c>
      <c r="C30" s="14"/>
      <c r="D30" s="67"/>
      <c r="E30" s="67"/>
      <c r="F30" s="69">
        <f>-D13*F25</f>
        <v>-240000</v>
      </c>
      <c r="G30" s="67"/>
      <c r="H30" s="69">
        <f>-$D$13*(1+$F$13)^(F20)*H25</f>
        <v>-249600</v>
      </c>
      <c r="I30" s="67"/>
      <c r="J30" s="69">
        <f>-$D$13*(1+$F$13)^(H20)*J25</f>
        <v>-259584</v>
      </c>
      <c r="K30" s="67"/>
      <c r="L30" s="69">
        <f>-$D$13*(1+$F$13)^(J20)*L25</f>
        <v>-269967.35999999999</v>
      </c>
      <c r="M30" s="67"/>
      <c r="N30" s="69">
        <f>-$D$13*(1+$F$13)^(L20)*N25</f>
        <v>-280766.05440000002</v>
      </c>
      <c r="O30" s="59"/>
    </row>
    <row r="31" spans="1:15" x14ac:dyDescent="0.2">
      <c r="A31" s="58"/>
      <c r="B31" s="14" t="s">
        <v>54</v>
      </c>
      <c r="C31" s="14"/>
      <c r="D31" s="67"/>
      <c r="E31" s="67"/>
      <c r="F31" s="65">
        <f>SUM(F28:F30)</f>
        <v>720000</v>
      </c>
      <c r="G31" s="67"/>
      <c r="H31" s="65">
        <f t="shared" ref="H31:N31" si="1">SUM(H28:H30)</f>
        <v>823680</v>
      </c>
      <c r="I31" s="67"/>
      <c r="J31" s="65">
        <f t="shared" si="1"/>
        <v>940265.16479999991</v>
      </c>
      <c r="K31" s="67"/>
      <c r="L31" s="65">
        <f t="shared" si="1"/>
        <v>1071291.49710336</v>
      </c>
      <c r="M31" s="67"/>
      <c r="N31" s="65">
        <f t="shared" si="1"/>
        <v>1218474.7390455648</v>
      </c>
      <c r="O31" s="59"/>
    </row>
    <row r="32" spans="1:15" x14ac:dyDescent="0.2">
      <c r="A32" s="58"/>
      <c r="B32" s="14" t="s">
        <v>56</v>
      </c>
      <c r="C32" s="14"/>
      <c r="D32" s="67"/>
      <c r="E32" s="67"/>
      <c r="F32" s="69">
        <f>-$D$15/5</f>
        <v>-200000</v>
      </c>
      <c r="G32" s="67"/>
      <c r="H32" s="69">
        <f t="shared" ref="H32:N32" si="2">-$D$15/5</f>
        <v>-200000</v>
      </c>
      <c r="I32" s="67"/>
      <c r="J32" s="69">
        <f t="shared" si="2"/>
        <v>-200000</v>
      </c>
      <c r="K32" s="67"/>
      <c r="L32" s="69">
        <f t="shared" si="2"/>
        <v>-200000</v>
      </c>
      <c r="M32" s="67"/>
      <c r="N32" s="69">
        <f t="shared" si="2"/>
        <v>-200000</v>
      </c>
      <c r="O32" s="59"/>
    </row>
    <row r="33" spans="1:15" x14ac:dyDescent="0.2">
      <c r="A33" s="58"/>
      <c r="B33" s="14" t="s">
        <v>141</v>
      </c>
      <c r="C33" s="14"/>
      <c r="D33" s="67"/>
      <c r="E33" s="67"/>
      <c r="F33" s="65">
        <f>F31+F32</f>
        <v>520000</v>
      </c>
      <c r="G33" s="67"/>
      <c r="H33" s="67">
        <f>H31+H32</f>
        <v>623680</v>
      </c>
      <c r="I33" s="67"/>
      <c r="J33" s="67">
        <f>J31+J32</f>
        <v>740265.16479999991</v>
      </c>
      <c r="K33" s="67"/>
      <c r="L33" s="67">
        <f>L31+L32</f>
        <v>871291.49710336002</v>
      </c>
      <c r="M33" s="67"/>
      <c r="N33" s="67">
        <f>N31+N32</f>
        <v>1018474.7390455648</v>
      </c>
      <c r="O33" s="59"/>
    </row>
    <row r="34" spans="1:15" x14ac:dyDescent="0.2">
      <c r="A34" s="58"/>
      <c r="B34" s="14" t="s">
        <v>143</v>
      </c>
      <c r="C34" s="14"/>
      <c r="D34" s="70">
        <v>0.4</v>
      </c>
      <c r="E34" s="70"/>
      <c r="F34" s="69">
        <f>-$D$34*F33</f>
        <v>-208000</v>
      </c>
      <c r="G34" s="70"/>
      <c r="H34" s="69">
        <f t="shared" ref="H34:N34" si="3">-$D$34*H33</f>
        <v>-249472</v>
      </c>
      <c r="I34" s="70"/>
      <c r="J34" s="69">
        <f t="shared" si="3"/>
        <v>-296106.06591999996</v>
      </c>
      <c r="K34" s="70"/>
      <c r="L34" s="69">
        <f t="shared" si="3"/>
        <v>-348516.59884134401</v>
      </c>
      <c r="M34" s="70"/>
      <c r="N34" s="69">
        <f t="shared" si="3"/>
        <v>-407389.89561822591</v>
      </c>
      <c r="O34" s="59"/>
    </row>
    <row r="35" spans="1:15" x14ac:dyDescent="0.2">
      <c r="A35" s="58"/>
      <c r="B35" s="14" t="s">
        <v>5</v>
      </c>
      <c r="C35" s="14"/>
      <c r="D35" s="71"/>
      <c r="E35" s="71"/>
      <c r="F35" s="65">
        <f>F33+F34</f>
        <v>312000</v>
      </c>
      <c r="G35" s="71"/>
      <c r="H35" s="67">
        <f>H33+H34</f>
        <v>374208</v>
      </c>
      <c r="I35" s="71"/>
      <c r="J35" s="67">
        <f>J33+J34</f>
        <v>444159.09887999995</v>
      </c>
      <c r="K35" s="71"/>
      <c r="L35" s="67">
        <f>L33+L34</f>
        <v>522774.89826201601</v>
      </c>
      <c r="M35" s="71"/>
      <c r="N35" s="67">
        <f>N33+N34</f>
        <v>611084.84342733887</v>
      </c>
      <c r="O35" s="59"/>
    </row>
    <row r="36" spans="1:15" x14ac:dyDescent="0.2">
      <c r="A36" s="58"/>
      <c r="B36" s="14" t="s">
        <v>6</v>
      </c>
      <c r="C36" s="14"/>
      <c r="D36" s="71"/>
      <c r="E36" s="71"/>
      <c r="F36" s="69">
        <f>-F32</f>
        <v>200000</v>
      </c>
      <c r="G36" s="71"/>
      <c r="H36" s="72">
        <f>-H32</f>
        <v>200000</v>
      </c>
      <c r="I36" s="71"/>
      <c r="J36" s="72">
        <f>-J32</f>
        <v>200000</v>
      </c>
      <c r="K36" s="71"/>
      <c r="L36" s="72">
        <f>-L32</f>
        <v>200000</v>
      </c>
      <c r="M36" s="71"/>
      <c r="N36" s="72">
        <f>-N32</f>
        <v>200000</v>
      </c>
      <c r="O36" s="59"/>
    </row>
    <row r="37" spans="1:15" x14ac:dyDescent="0.2">
      <c r="A37" s="58"/>
      <c r="B37" s="14" t="s">
        <v>142</v>
      </c>
      <c r="C37" s="14"/>
      <c r="D37" s="71"/>
      <c r="E37" s="71"/>
      <c r="F37" s="65">
        <f>F35+F36</f>
        <v>512000</v>
      </c>
      <c r="G37" s="71"/>
      <c r="H37" s="67">
        <f>H35+H36</f>
        <v>574208</v>
      </c>
      <c r="I37" s="71"/>
      <c r="J37" s="67">
        <f>J35+J36</f>
        <v>644159.09887999995</v>
      </c>
      <c r="K37" s="71"/>
      <c r="L37" s="67">
        <f>L35+L36</f>
        <v>722774.89826201601</v>
      </c>
      <c r="M37" s="71"/>
      <c r="N37" s="67">
        <f>N35+N36</f>
        <v>811084.84342733887</v>
      </c>
      <c r="O37" s="59"/>
    </row>
    <row r="38" spans="1:15" x14ac:dyDescent="0.2">
      <c r="A38" s="58"/>
      <c r="B38" s="14" t="s">
        <v>156</v>
      </c>
      <c r="C38" s="14"/>
      <c r="D38" s="71"/>
      <c r="E38" s="71"/>
      <c r="F38" s="65"/>
      <c r="G38" s="71"/>
      <c r="H38" s="67"/>
      <c r="I38" s="71"/>
      <c r="J38" s="67"/>
      <c r="K38" s="71"/>
      <c r="L38" s="67"/>
      <c r="M38" s="71"/>
      <c r="N38" s="67">
        <v>1000000</v>
      </c>
      <c r="O38" s="59"/>
    </row>
    <row r="39" spans="1:15" x14ac:dyDescent="0.2">
      <c r="A39" s="58"/>
      <c r="B39" s="14" t="s">
        <v>153</v>
      </c>
      <c r="C39" s="14"/>
      <c r="D39" s="73">
        <f>-(D15+D16)</f>
        <v>-2000000</v>
      </c>
      <c r="E39" s="74"/>
      <c r="F39" s="69"/>
      <c r="G39" s="74"/>
      <c r="H39" s="72"/>
      <c r="I39" s="74"/>
      <c r="J39" s="72"/>
      <c r="K39" s="74"/>
      <c r="L39" s="72"/>
      <c r="M39" s="74"/>
      <c r="N39" s="72"/>
      <c r="O39" s="59"/>
    </row>
    <row r="40" spans="1:15" x14ac:dyDescent="0.2">
      <c r="A40" s="58"/>
      <c r="B40" s="14" t="s">
        <v>154</v>
      </c>
      <c r="C40" s="14"/>
      <c r="D40" s="74">
        <f>SUM(D37:D39)</f>
        <v>-2000000</v>
      </c>
      <c r="E40" s="74"/>
      <c r="F40" s="74">
        <f t="shared" ref="F40:N40" si="4">SUM(F37:F39)</f>
        <v>512000</v>
      </c>
      <c r="G40" s="74"/>
      <c r="H40" s="74">
        <f t="shared" si="4"/>
        <v>574208</v>
      </c>
      <c r="I40" s="74"/>
      <c r="J40" s="74">
        <f t="shared" si="4"/>
        <v>644159.09887999995</v>
      </c>
      <c r="K40" s="74"/>
      <c r="L40" s="74">
        <f t="shared" si="4"/>
        <v>722774.89826201601</v>
      </c>
      <c r="M40" s="74"/>
      <c r="N40" s="74">
        <f t="shared" si="4"/>
        <v>1811084.8434273389</v>
      </c>
      <c r="O40" s="59"/>
    </row>
    <row r="41" spans="1:15" x14ac:dyDescent="0.2">
      <c r="A41" s="58"/>
      <c r="B41" s="14"/>
      <c r="C41" s="14"/>
      <c r="D41" s="74"/>
      <c r="E41" s="74"/>
      <c r="F41" s="65"/>
      <c r="G41" s="74"/>
      <c r="H41" s="67"/>
      <c r="I41" s="74"/>
      <c r="J41" s="67"/>
      <c r="K41" s="74"/>
      <c r="L41" s="67"/>
      <c r="M41" s="74"/>
      <c r="N41" s="67"/>
      <c r="O41" s="59"/>
    </row>
    <row r="42" spans="1:15" x14ac:dyDescent="0.2">
      <c r="A42" s="58"/>
      <c r="B42" s="76" t="s">
        <v>155</v>
      </c>
      <c r="C42" s="77"/>
      <c r="D42" s="103">
        <f>IRR(D40:N40,0)</f>
        <v>0.24928654454198118</v>
      </c>
      <c r="E42" s="78"/>
      <c r="F42" s="65"/>
      <c r="G42" s="78"/>
      <c r="H42" s="67"/>
      <c r="I42" s="78"/>
      <c r="J42" s="67"/>
      <c r="K42" s="78"/>
      <c r="L42" s="67"/>
      <c r="M42" s="78"/>
      <c r="N42" s="67"/>
      <c r="O42" s="59"/>
    </row>
    <row r="43" spans="1:15" x14ac:dyDescent="0.2">
      <c r="A43" s="58"/>
      <c r="B43" s="79" t="s">
        <v>174</v>
      </c>
      <c r="C43" s="80"/>
      <c r="D43" s="104">
        <f>NPV(D17,F40:N40)+D40</f>
        <v>616624.34171576425</v>
      </c>
      <c r="E43" s="81"/>
      <c r="F43" s="65"/>
      <c r="G43" s="81"/>
      <c r="H43" s="67"/>
      <c r="I43" s="81"/>
      <c r="J43" s="67"/>
      <c r="K43" s="81"/>
      <c r="L43" s="67"/>
      <c r="M43" s="81"/>
      <c r="N43" s="67"/>
      <c r="O43" s="59"/>
    </row>
    <row r="44" spans="1:15" x14ac:dyDescent="0.2">
      <c r="A44" s="58"/>
      <c r="B44" s="12"/>
      <c r="C44" s="14"/>
      <c r="D44" s="81"/>
      <c r="E44" s="81"/>
      <c r="F44" s="65"/>
      <c r="G44" s="81"/>
      <c r="H44" s="67"/>
      <c r="I44" s="81"/>
      <c r="J44" s="67"/>
      <c r="K44" s="81"/>
      <c r="L44" s="67"/>
      <c r="M44" s="81"/>
      <c r="N44" s="67"/>
      <c r="O44" s="59"/>
    </row>
    <row r="45" spans="1:15" x14ac:dyDescent="0.2">
      <c r="A45" s="58"/>
      <c r="B45" s="14"/>
      <c r="C45" s="14"/>
      <c r="D45" s="74"/>
      <c r="E45" s="74"/>
      <c r="F45" s="65"/>
      <c r="G45" s="74"/>
      <c r="H45" s="67"/>
      <c r="I45" s="74"/>
      <c r="J45" s="67"/>
      <c r="K45" s="74"/>
      <c r="L45" s="67"/>
      <c r="M45" s="74"/>
      <c r="N45" s="67"/>
      <c r="O45" s="59"/>
    </row>
    <row r="46" spans="1:15" x14ac:dyDescent="0.2">
      <c r="A46" s="58"/>
      <c r="B46" s="14" t="s">
        <v>170</v>
      </c>
      <c r="C46" s="14"/>
      <c r="D46" s="74"/>
      <c r="E46" s="74"/>
      <c r="F46" s="65"/>
      <c r="G46" s="74"/>
      <c r="H46" s="67"/>
      <c r="I46" s="74"/>
      <c r="J46" s="67"/>
      <c r="K46" s="74"/>
      <c r="L46" s="67"/>
      <c r="M46" s="74"/>
      <c r="N46" s="67"/>
      <c r="O46" s="59"/>
    </row>
    <row r="47" spans="1:15" x14ac:dyDescent="0.2">
      <c r="A47" s="58"/>
      <c r="B47" s="14"/>
      <c r="C47" s="14"/>
      <c r="D47" s="71"/>
      <c r="E47" s="71"/>
      <c r="F47" s="67"/>
      <c r="G47" s="71"/>
      <c r="H47" s="67"/>
      <c r="I47" s="71"/>
      <c r="J47" s="67"/>
      <c r="K47" s="71"/>
      <c r="L47" s="67"/>
      <c r="M47" s="71"/>
      <c r="N47" s="67"/>
      <c r="O47" s="59"/>
    </row>
    <row r="48" spans="1:15" x14ac:dyDescent="0.2">
      <c r="A48" s="58"/>
      <c r="B48" s="11" t="s">
        <v>229</v>
      </c>
      <c r="C48" s="12"/>
      <c r="D48" s="71"/>
      <c r="E48" s="71"/>
      <c r="F48" s="67"/>
      <c r="G48" s="71"/>
      <c r="H48" s="67"/>
      <c r="I48" s="71"/>
      <c r="J48" s="67"/>
      <c r="K48" s="71"/>
      <c r="L48" s="67"/>
      <c r="M48" s="71"/>
      <c r="N48" s="67"/>
      <c r="O48" s="59"/>
    </row>
    <row r="49" spans="1:15" x14ac:dyDescent="0.2">
      <c r="A49" s="58"/>
      <c r="B49" s="14" t="s">
        <v>160</v>
      </c>
      <c r="C49" s="14"/>
      <c r="D49" s="71"/>
      <c r="E49" s="71"/>
      <c r="F49" s="50">
        <f>-F30</f>
        <v>240000</v>
      </c>
      <c r="G49" s="71"/>
      <c r="H49" s="50">
        <f t="shared" ref="H49:N49" si="5">-H30</f>
        <v>249600</v>
      </c>
      <c r="I49" s="71"/>
      <c r="J49" s="50">
        <f t="shared" si="5"/>
        <v>259584</v>
      </c>
      <c r="K49" s="71"/>
      <c r="L49" s="50">
        <f t="shared" si="5"/>
        <v>269967.35999999999</v>
      </c>
      <c r="M49" s="71"/>
      <c r="N49" s="50">
        <f t="shared" si="5"/>
        <v>280766.05440000002</v>
      </c>
      <c r="O49" s="59"/>
    </row>
    <row r="50" spans="1:15" x14ac:dyDescent="0.2">
      <c r="A50" s="58"/>
      <c r="B50" s="14" t="s">
        <v>161</v>
      </c>
      <c r="C50" s="14"/>
      <c r="D50" s="71"/>
      <c r="E50" s="71"/>
      <c r="F50" s="72">
        <f>-$D$14*F25</f>
        <v>-120000</v>
      </c>
      <c r="G50" s="71"/>
      <c r="H50" s="72">
        <f>-$D$14*H25</f>
        <v>-124800</v>
      </c>
      <c r="I50" s="71"/>
      <c r="J50" s="72">
        <f>-$D$14*J25</f>
        <v>-129792</v>
      </c>
      <c r="K50" s="71"/>
      <c r="L50" s="72">
        <f>-$D$14*L25</f>
        <v>-134983.67999999999</v>
      </c>
      <c r="M50" s="71"/>
      <c r="N50" s="72">
        <f>-$D$14*N25</f>
        <v>-140383.02720000001</v>
      </c>
      <c r="O50" s="59"/>
    </row>
    <row r="51" spans="1:15" x14ac:dyDescent="0.2">
      <c r="A51" s="58"/>
      <c r="B51" s="14" t="s">
        <v>230</v>
      </c>
      <c r="C51" s="14"/>
      <c r="D51" s="71"/>
      <c r="E51" s="71"/>
      <c r="F51" s="50">
        <f>F49+F50</f>
        <v>120000</v>
      </c>
      <c r="G51" s="71"/>
      <c r="H51" s="50">
        <f t="shared" ref="H51:N51" si="6">H49+H50</f>
        <v>124800</v>
      </c>
      <c r="I51" s="71"/>
      <c r="J51" s="50">
        <f t="shared" si="6"/>
        <v>129792</v>
      </c>
      <c r="K51" s="71"/>
      <c r="L51" s="50">
        <f t="shared" si="6"/>
        <v>134983.67999999999</v>
      </c>
      <c r="M51" s="71"/>
      <c r="N51" s="50">
        <f t="shared" si="6"/>
        <v>140383.02720000001</v>
      </c>
      <c r="O51" s="59"/>
    </row>
    <row r="52" spans="1:15" x14ac:dyDescent="0.2">
      <c r="A52" s="58"/>
      <c r="B52" s="14" t="s">
        <v>159</v>
      </c>
      <c r="C52" s="14"/>
      <c r="D52" s="70">
        <v>0.4</v>
      </c>
      <c r="E52" s="70"/>
      <c r="F52" s="72">
        <f>-$D$52*F51</f>
        <v>-48000</v>
      </c>
      <c r="G52" s="70"/>
      <c r="H52" s="72">
        <f t="shared" ref="H52:N52" si="7">-$D$52*H51</f>
        <v>-49920</v>
      </c>
      <c r="I52" s="70"/>
      <c r="J52" s="72">
        <f t="shared" si="7"/>
        <v>-51916.800000000003</v>
      </c>
      <c r="K52" s="70"/>
      <c r="L52" s="72">
        <f t="shared" si="7"/>
        <v>-53993.472000000002</v>
      </c>
      <c r="M52" s="70"/>
      <c r="N52" s="72">
        <f t="shared" si="7"/>
        <v>-56153.210880000006</v>
      </c>
      <c r="O52" s="59"/>
    </row>
    <row r="53" spans="1:15" x14ac:dyDescent="0.2">
      <c r="A53" s="58"/>
      <c r="B53" s="14" t="s">
        <v>172</v>
      </c>
      <c r="C53" s="14"/>
      <c r="D53" s="71"/>
      <c r="E53" s="71"/>
      <c r="F53" s="50">
        <f>F51+F52</f>
        <v>72000</v>
      </c>
      <c r="G53" s="71"/>
      <c r="H53" s="50">
        <f t="shared" ref="H53:N53" si="8">H51+H52</f>
        <v>74880</v>
      </c>
      <c r="I53" s="71"/>
      <c r="J53" s="50">
        <f t="shared" si="8"/>
        <v>77875.199999999997</v>
      </c>
      <c r="K53" s="71"/>
      <c r="L53" s="50">
        <f t="shared" si="8"/>
        <v>80990.207999999984</v>
      </c>
      <c r="M53" s="71"/>
      <c r="N53" s="50">
        <f t="shared" si="8"/>
        <v>84229.816320000013</v>
      </c>
      <c r="O53" s="59"/>
    </row>
    <row r="54" spans="1:15" x14ac:dyDescent="0.2">
      <c r="A54" s="58"/>
      <c r="B54" s="14"/>
      <c r="C54" s="14"/>
      <c r="D54" s="71"/>
      <c r="E54" s="71"/>
      <c r="F54" s="67"/>
      <c r="G54" s="71"/>
      <c r="H54" s="67"/>
      <c r="I54" s="71"/>
      <c r="J54" s="67"/>
      <c r="K54" s="71"/>
      <c r="L54" s="67"/>
      <c r="M54" s="71"/>
      <c r="N54" s="67"/>
      <c r="O54" s="59"/>
    </row>
    <row r="55" spans="1:15" x14ac:dyDescent="0.2">
      <c r="A55" s="58"/>
      <c r="B55" s="14" t="s">
        <v>231</v>
      </c>
      <c r="C55" s="14"/>
      <c r="D55" s="71"/>
      <c r="E55" s="71"/>
      <c r="F55" s="50">
        <f>F37</f>
        <v>512000</v>
      </c>
      <c r="G55" s="91"/>
      <c r="H55" s="50">
        <f t="shared" ref="H55:N55" si="9">H37</f>
        <v>574208</v>
      </c>
      <c r="I55" s="91"/>
      <c r="J55" s="50">
        <f t="shared" si="9"/>
        <v>644159.09887999995</v>
      </c>
      <c r="K55" s="91"/>
      <c r="L55" s="50">
        <f t="shared" si="9"/>
        <v>722774.89826201601</v>
      </c>
      <c r="M55" s="91"/>
      <c r="N55" s="50">
        <f t="shared" si="9"/>
        <v>811084.84342733887</v>
      </c>
      <c r="O55" s="59"/>
    </row>
    <row r="56" spans="1:15" x14ac:dyDescent="0.2">
      <c r="A56" s="58"/>
      <c r="B56" s="14"/>
      <c r="C56" s="14"/>
      <c r="D56" s="71"/>
      <c r="E56" s="71"/>
      <c r="F56" s="67"/>
      <c r="G56" s="71"/>
      <c r="H56" s="67"/>
      <c r="I56" s="71"/>
      <c r="J56" s="67"/>
      <c r="K56" s="71"/>
      <c r="L56" s="67"/>
      <c r="M56" s="71"/>
      <c r="N56" s="67"/>
      <c r="O56" s="59"/>
    </row>
    <row r="57" spans="1:15" x14ac:dyDescent="0.2">
      <c r="A57" s="58"/>
      <c r="B57" s="14" t="s">
        <v>232</v>
      </c>
      <c r="C57" s="14"/>
      <c r="D57" s="71"/>
      <c r="E57" s="71"/>
      <c r="F57" s="67">
        <f>-($D$12)*F25</f>
        <v>-480000</v>
      </c>
      <c r="G57" s="71"/>
      <c r="H57" s="67">
        <f t="shared" ref="H57:N57" si="10">-($D$12)*H25</f>
        <v>-499200</v>
      </c>
      <c r="I57" s="71"/>
      <c r="J57" s="67">
        <f t="shared" si="10"/>
        <v>-519168</v>
      </c>
      <c r="K57" s="71"/>
      <c r="L57" s="67">
        <f t="shared" si="10"/>
        <v>-539934.71999999997</v>
      </c>
      <c r="M57" s="71"/>
      <c r="N57" s="67">
        <f t="shared" si="10"/>
        <v>-561532.10880000005</v>
      </c>
      <c r="O57" s="59"/>
    </row>
    <row r="58" spans="1:15" x14ac:dyDescent="0.2">
      <c r="A58" s="58"/>
      <c r="B58" s="14" t="s">
        <v>163</v>
      </c>
      <c r="C58" s="14"/>
      <c r="D58" s="70">
        <v>0.4</v>
      </c>
      <c r="E58" s="70"/>
      <c r="F58" s="72">
        <f>-$D$58*F57</f>
        <v>192000</v>
      </c>
      <c r="G58" s="70"/>
      <c r="H58" s="72">
        <f t="shared" ref="H58:N58" si="11">-$D$58*H57</f>
        <v>199680</v>
      </c>
      <c r="I58" s="70"/>
      <c r="J58" s="72">
        <f t="shared" si="11"/>
        <v>207667.20000000001</v>
      </c>
      <c r="K58" s="70"/>
      <c r="L58" s="72">
        <f t="shared" si="11"/>
        <v>215973.88800000001</v>
      </c>
      <c r="M58" s="70"/>
      <c r="N58" s="72">
        <f t="shared" si="11"/>
        <v>224612.84352000002</v>
      </c>
      <c r="O58" s="59"/>
    </row>
    <row r="59" spans="1:15" x14ac:dyDescent="0.2">
      <c r="A59" s="58"/>
      <c r="B59" s="14" t="s">
        <v>171</v>
      </c>
      <c r="C59" s="14"/>
      <c r="D59" s="14"/>
      <c r="E59" s="14"/>
      <c r="F59" s="50">
        <f>F57+F58</f>
        <v>-288000</v>
      </c>
      <c r="G59" s="14"/>
      <c r="H59" s="50">
        <f t="shared" ref="H59:N59" si="12">H57+H58</f>
        <v>-299520</v>
      </c>
      <c r="I59" s="14"/>
      <c r="J59" s="50">
        <f t="shared" si="12"/>
        <v>-311500.79999999999</v>
      </c>
      <c r="K59" s="14"/>
      <c r="L59" s="50">
        <f t="shared" si="12"/>
        <v>-323960.83199999994</v>
      </c>
      <c r="M59" s="14"/>
      <c r="N59" s="50">
        <f t="shared" si="12"/>
        <v>-336919.26528000005</v>
      </c>
      <c r="O59" s="59"/>
    </row>
    <row r="60" spans="1:15" x14ac:dyDescent="0.2">
      <c r="A60" s="58"/>
      <c r="B60" s="14"/>
      <c r="C60" s="14"/>
      <c r="D60" s="14"/>
      <c r="E60" s="14"/>
      <c r="F60" s="50"/>
      <c r="G60" s="14"/>
      <c r="H60" s="50"/>
      <c r="I60" s="14"/>
      <c r="J60" s="50"/>
      <c r="K60" s="14"/>
      <c r="L60" s="50"/>
      <c r="M60" s="14"/>
      <c r="N60" s="50"/>
      <c r="O60" s="59"/>
    </row>
    <row r="61" spans="1:15" x14ac:dyDescent="0.2">
      <c r="A61" s="58"/>
      <c r="B61" s="14" t="s">
        <v>173</v>
      </c>
      <c r="C61" s="14"/>
      <c r="D61" s="14"/>
      <c r="E61" s="14"/>
      <c r="F61" s="14"/>
      <c r="G61" s="14"/>
      <c r="H61" s="14"/>
      <c r="I61" s="14"/>
      <c r="J61" s="14"/>
      <c r="K61" s="14"/>
      <c r="L61" s="14"/>
      <c r="M61" s="14"/>
      <c r="N61" s="50">
        <f>N38</f>
        <v>1000000</v>
      </c>
      <c r="O61" s="59"/>
    </row>
    <row r="62" spans="1:15" x14ac:dyDescent="0.2">
      <c r="A62" s="58"/>
      <c r="B62" s="14"/>
      <c r="C62" s="14"/>
      <c r="D62" s="14"/>
      <c r="E62" s="14"/>
      <c r="F62" s="14"/>
      <c r="G62" s="14"/>
      <c r="H62" s="14"/>
      <c r="I62" s="14"/>
      <c r="J62" s="14"/>
      <c r="K62" s="14"/>
      <c r="L62" s="14"/>
      <c r="M62" s="14"/>
      <c r="N62" s="82"/>
      <c r="O62" s="59"/>
    </row>
    <row r="63" spans="1:15" x14ac:dyDescent="0.2">
      <c r="A63" s="58"/>
      <c r="B63" s="14" t="s">
        <v>164</v>
      </c>
      <c r="C63" s="14"/>
      <c r="D63" s="14"/>
      <c r="E63" s="14"/>
      <c r="F63" s="82">
        <f>F53+F55+F59+F61</f>
        <v>296000</v>
      </c>
      <c r="G63" s="14"/>
      <c r="H63" s="82">
        <f t="shared" ref="H63:N63" si="13">H53+H55+H59+H61</f>
        <v>349568</v>
      </c>
      <c r="I63" s="14"/>
      <c r="J63" s="82">
        <f t="shared" si="13"/>
        <v>410533.49887999991</v>
      </c>
      <c r="K63" s="14"/>
      <c r="L63" s="82">
        <f t="shared" si="13"/>
        <v>479804.27426201606</v>
      </c>
      <c r="M63" s="14"/>
      <c r="N63" s="82">
        <f t="shared" si="13"/>
        <v>1558395.3944673389</v>
      </c>
      <c r="O63" s="59"/>
    </row>
    <row r="64" spans="1:15" x14ac:dyDescent="0.2">
      <c r="A64" s="58"/>
      <c r="B64" s="14" t="s">
        <v>15</v>
      </c>
      <c r="C64" s="14"/>
      <c r="D64" s="72">
        <f>-(D15+D16)</f>
        <v>-2000000</v>
      </c>
      <c r="E64" s="67"/>
      <c r="F64" s="72"/>
      <c r="G64" s="67"/>
      <c r="H64" s="72"/>
      <c r="I64" s="67"/>
      <c r="J64" s="72"/>
      <c r="K64" s="67"/>
      <c r="L64" s="72"/>
      <c r="M64" s="67"/>
      <c r="N64" s="72"/>
      <c r="O64" s="59"/>
    </row>
    <row r="65" spans="1:15" x14ac:dyDescent="0.2">
      <c r="A65" s="58"/>
      <c r="B65" s="14" t="s">
        <v>165</v>
      </c>
      <c r="C65" s="14"/>
      <c r="D65" s="50">
        <f>D63+D64</f>
        <v>-2000000</v>
      </c>
      <c r="E65" s="50"/>
      <c r="F65" s="50">
        <f t="shared" ref="F65:N65" si="14">F63+F64</f>
        <v>296000</v>
      </c>
      <c r="G65" s="50"/>
      <c r="H65" s="50">
        <f t="shared" si="14"/>
        <v>349568</v>
      </c>
      <c r="I65" s="50"/>
      <c r="J65" s="50">
        <f t="shared" si="14"/>
        <v>410533.49887999991</v>
      </c>
      <c r="K65" s="50"/>
      <c r="L65" s="50">
        <f t="shared" si="14"/>
        <v>479804.27426201606</v>
      </c>
      <c r="M65" s="50"/>
      <c r="N65" s="50">
        <f t="shared" si="14"/>
        <v>1558395.3944673389</v>
      </c>
      <c r="O65" s="59"/>
    </row>
    <row r="66" spans="1:15" x14ac:dyDescent="0.2">
      <c r="A66" s="58"/>
      <c r="B66" s="14"/>
      <c r="C66" s="14"/>
      <c r="D66" s="67"/>
      <c r="E66" s="67"/>
      <c r="F66" s="67"/>
      <c r="G66" s="67"/>
      <c r="H66" s="67"/>
      <c r="I66" s="67"/>
      <c r="J66" s="67"/>
      <c r="K66" s="67"/>
      <c r="L66" s="67"/>
      <c r="M66" s="67"/>
      <c r="N66" s="67"/>
      <c r="O66" s="59"/>
    </row>
    <row r="67" spans="1:15" x14ac:dyDescent="0.2">
      <c r="A67" s="58"/>
      <c r="B67" s="76" t="s">
        <v>155</v>
      </c>
      <c r="C67" s="77"/>
      <c r="D67" s="103">
        <f>IRR(D65:N65)</f>
        <v>0.12375126856846674</v>
      </c>
      <c r="E67" s="83"/>
      <c r="F67" s="67"/>
      <c r="G67" s="83"/>
      <c r="H67" s="67"/>
      <c r="I67" s="83"/>
      <c r="J67" s="67"/>
      <c r="K67" s="83"/>
      <c r="L67" s="67"/>
      <c r="M67" s="83"/>
      <c r="N67" s="67"/>
      <c r="O67" s="59"/>
    </row>
    <row r="68" spans="1:15" x14ac:dyDescent="0.2">
      <c r="A68" s="58"/>
      <c r="B68" s="79" t="s">
        <v>174</v>
      </c>
      <c r="C68" s="80"/>
      <c r="D68" s="104">
        <f>NPV(D17,F65:N65)+D65</f>
        <v>-159225.04110799148</v>
      </c>
      <c r="E68" s="49"/>
      <c r="F68" s="67"/>
      <c r="G68" s="49"/>
      <c r="H68" s="67"/>
      <c r="I68" s="49"/>
      <c r="J68" s="67"/>
      <c r="K68" s="49"/>
      <c r="L68" s="67"/>
      <c r="M68" s="49"/>
      <c r="N68" s="67"/>
      <c r="O68" s="59"/>
    </row>
    <row r="69" spans="1:15" x14ac:dyDescent="0.2">
      <c r="A69" s="58"/>
      <c r="B69" s="14"/>
      <c r="C69" s="14"/>
      <c r="D69" s="67"/>
      <c r="E69" s="67"/>
      <c r="F69" s="67"/>
      <c r="G69" s="67"/>
      <c r="H69" s="67"/>
      <c r="I69" s="67"/>
      <c r="J69" s="67"/>
      <c r="K69" s="67"/>
      <c r="L69" s="67"/>
      <c r="M69" s="67"/>
      <c r="N69" s="67"/>
      <c r="O69" s="59"/>
    </row>
    <row r="70" spans="1:15" x14ac:dyDescent="0.2">
      <c r="A70" s="58"/>
      <c r="B70" s="14" t="s">
        <v>166</v>
      </c>
      <c r="C70" s="14"/>
      <c r="D70" s="67"/>
      <c r="E70" s="67"/>
      <c r="F70" s="67"/>
      <c r="G70" s="67"/>
      <c r="H70" s="67"/>
      <c r="I70" s="67"/>
      <c r="J70" s="67"/>
      <c r="K70" s="67"/>
      <c r="L70" s="67"/>
      <c r="M70" s="67"/>
      <c r="N70" s="67"/>
      <c r="O70" s="59"/>
    </row>
    <row r="71" spans="1:15" x14ac:dyDescent="0.2">
      <c r="A71" s="58"/>
      <c r="B71" s="14" t="s">
        <v>167</v>
      </c>
      <c r="C71" s="14"/>
      <c r="D71" s="67"/>
      <c r="E71" s="67"/>
      <c r="F71" s="67"/>
      <c r="G71" s="67"/>
      <c r="H71" s="67"/>
      <c r="I71" s="67"/>
      <c r="J71" s="67"/>
      <c r="K71" s="67"/>
      <c r="L71" s="67"/>
      <c r="M71" s="67"/>
      <c r="N71" s="67"/>
      <c r="O71" s="59"/>
    </row>
    <row r="72" spans="1:15" ht="13.5" thickBot="1" x14ac:dyDescent="0.25">
      <c r="A72" s="84"/>
      <c r="B72" s="85"/>
      <c r="C72" s="85"/>
      <c r="D72" s="86"/>
      <c r="E72" s="86"/>
      <c r="F72" s="86"/>
      <c r="G72" s="86"/>
      <c r="H72" s="86"/>
      <c r="I72" s="86"/>
      <c r="J72" s="86"/>
      <c r="K72" s="86"/>
      <c r="L72" s="86"/>
      <c r="M72" s="86"/>
      <c r="N72" s="86"/>
      <c r="O72" s="87"/>
    </row>
    <row r="73" spans="1:15" x14ac:dyDescent="0.2">
      <c r="D73" s="5"/>
      <c r="E73" s="5"/>
      <c r="F73" s="5"/>
      <c r="G73" s="5"/>
      <c r="H73" s="5"/>
      <c r="I73" s="5"/>
      <c r="J73" s="5"/>
      <c r="K73" s="5"/>
      <c r="L73" s="5"/>
      <c r="M73" s="5"/>
      <c r="N73" s="5"/>
    </row>
    <row r="74" spans="1:15" x14ac:dyDescent="0.2">
      <c r="D74" s="5"/>
      <c r="E74" s="5"/>
      <c r="F74" s="5"/>
      <c r="G74" s="5"/>
      <c r="H74" s="5"/>
      <c r="I74" s="5"/>
      <c r="J74" s="5"/>
      <c r="K74" s="5"/>
      <c r="L74" s="5"/>
      <c r="M74" s="5"/>
      <c r="N74" s="5"/>
    </row>
    <row r="75" spans="1:15" x14ac:dyDescent="0.2">
      <c r="D75" s="5"/>
      <c r="E75" s="5"/>
      <c r="F75" s="5"/>
      <c r="G75" s="5"/>
      <c r="H75" s="5"/>
      <c r="I75" s="5"/>
      <c r="J75" s="5"/>
      <c r="K75" s="5"/>
      <c r="L75" s="5"/>
      <c r="M75" s="5"/>
      <c r="N75" s="5"/>
    </row>
    <row r="76" spans="1:15" x14ac:dyDescent="0.2">
      <c r="D76" s="5"/>
      <c r="E76" s="5"/>
      <c r="F76" s="5"/>
      <c r="G76" s="5"/>
      <c r="H76" s="5"/>
      <c r="I76" s="5"/>
      <c r="J76" s="5"/>
      <c r="K76" s="5"/>
      <c r="L76" s="5"/>
      <c r="M76" s="5"/>
      <c r="N76" s="5"/>
    </row>
    <row r="77" spans="1:15" x14ac:dyDescent="0.2">
      <c r="D77" s="5"/>
      <c r="E77" s="5"/>
      <c r="F77" s="5"/>
      <c r="G77" s="5"/>
      <c r="H77" s="5"/>
      <c r="I77" s="5"/>
      <c r="J77" s="5"/>
      <c r="K77" s="5"/>
      <c r="L77" s="5"/>
      <c r="M77" s="5"/>
      <c r="N77" s="5"/>
    </row>
    <row r="78" spans="1:15" x14ac:dyDescent="0.2">
      <c r="D78" s="5"/>
      <c r="E78" s="5"/>
      <c r="F78" s="5"/>
      <c r="G78" s="5"/>
      <c r="H78" s="5"/>
      <c r="I78" s="5"/>
      <c r="J78" s="5"/>
      <c r="K78" s="5"/>
      <c r="L78" s="5"/>
      <c r="M78" s="5"/>
      <c r="N78" s="5"/>
    </row>
    <row r="79" spans="1:15" x14ac:dyDescent="0.2">
      <c r="D79" s="5"/>
      <c r="E79" s="5"/>
      <c r="F79" s="5"/>
      <c r="G79" s="5"/>
      <c r="H79" s="5"/>
      <c r="I79" s="5"/>
      <c r="J79" s="5"/>
      <c r="K79" s="5"/>
      <c r="L79" s="5"/>
      <c r="M79" s="5"/>
      <c r="N79" s="5"/>
    </row>
    <row r="80" spans="1:15" x14ac:dyDescent="0.2">
      <c r="D80" s="5"/>
      <c r="E80" s="5"/>
      <c r="F80" s="5"/>
      <c r="G80" s="5"/>
      <c r="H80" s="5"/>
      <c r="I80" s="5"/>
      <c r="J80" s="5"/>
      <c r="K80" s="5"/>
      <c r="L80" s="5"/>
      <c r="M80" s="5"/>
      <c r="N80" s="5"/>
    </row>
    <row r="81" spans="4:14" x14ac:dyDescent="0.2">
      <c r="D81" s="5"/>
      <c r="E81" s="5"/>
      <c r="F81" s="5"/>
      <c r="G81" s="5"/>
      <c r="H81" s="5"/>
      <c r="I81" s="5"/>
      <c r="J81" s="5"/>
      <c r="K81" s="5"/>
      <c r="L81" s="5"/>
      <c r="M81" s="5"/>
      <c r="N81" s="5"/>
    </row>
    <row r="82" spans="4:14" x14ac:dyDescent="0.2">
      <c r="D82" s="5"/>
      <c r="E82" s="5"/>
      <c r="F82" s="5"/>
      <c r="G82" s="5"/>
      <c r="H82" s="5"/>
      <c r="I82" s="5"/>
      <c r="J82" s="5"/>
      <c r="K82" s="5"/>
      <c r="L82" s="5"/>
      <c r="M82" s="5"/>
      <c r="N82" s="5"/>
    </row>
    <row r="83" spans="4:14" x14ac:dyDescent="0.2">
      <c r="D83" s="5"/>
      <c r="E83" s="5"/>
      <c r="F83" s="5"/>
      <c r="G83" s="5"/>
      <c r="H83" s="5"/>
      <c r="I83" s="5"/>
      <c r="J83" s="5"/>
      <c r="K83" s="5"/>
      <c r="L83" s="5"/>
      <c r="M83" s="5"/>
      <c r="N83" s="5"/>
    </row>
    <row r="84" spans="4:14" x14ac:dyDescent="0.2">
      <c r="D84" s="5"/>
      <c r="E84" s="5"/>
      <c r="F84" s="5"/>
      <c r="G84" s="5"/>
      <c r="H84" s="5"/>
      <c r="I84" s="5"/>
      <c r="J84" s="5"/>
      <c r="K84" s="5"/>
      <c r="L84" s="5"/>
      <c r="M84" s="5"/>
      <c r="N84" s="5"/>
    </row>
    <row r="85" spans="4:14" x14ac:dyDescent="0.2">
      <c r="D85" s="5"/>
      <c r="E85" s="5"/>
      <c r="F85" s="5"/>
      <c r="G85" s="5"/>
      <c r="H85" s="5"/>
      <c r="I85" s="5"/>
      <c r="J85" s="5"/>
      <c r="K85" s="5"/>
      <c r="L85" s="5"/>
      <c r="M85" s="5"/>
      <c r="N85" s="5"/>
    </row>
    <row r="86" spans="4:14" x14ac:dyDescent="0.2">
      <c r="D86" s="5"/>
      <c r="E86" s="5"/>
      <c r="F86" s="5"/>
      <c r="G86" s="5"/>
      <c r="H86" s="5"/>
      <c r="I86" s="5"/>
      <c r="J86" s="5"/>
      <c r="K86" s="5"/>
      <c r="L86" s="5"/>
      <c r="M86" s="5"/>
      <c r="N86" s="5"/>
    </row>
    <row r="87" spans="4:14" x14ac:dyDescent="0.2">
      <c r="D87" s="5"/>
      <c r="E87" s="5"/>
      <c r="F87" s="5"/>
      <c r="G87" s="5"/>
      <c r="H87" s="5"/>
      <c r="I87" s="5"/>
      <c r="J87" s="5"/>
      <c r="K87" s="5"/>
      <c r="L87" s="5"/>
      <c r="M87" s="5"/>
      <c r="N87" s="5"/>
    </row>
    <row r="88" spans="4:14" x14ac:dyDescent="0.2">
      <c r="D88" s="5"/>
      <c r="E88" s="5"/>
      <c r="F88" s="5"/>
      <c r="G88" s="5"/>
      <c r="H88" s="5"/>
      <c r="I88" s="5"/>
      <c r="J88" s="5"/>
      <c r="K88" s="5"/>
      <c r="L88" s="5"/>
      <c r="M88" s="5"/>
      <c r="N88" s="5"/>
    </row>
    <row r="89" spans="4:14" x14ac:dyDescent="0.2">
      <c r="D89" s="5"/>
      <c r="E89" s="5"/>
      <c r="F89" s="5"/>
      <c r="G89" s="5"/>
      <c r="H89" s="5"/>
      <c r="I89" s="5"/>
      <c r="J89" s="5"/>
      <c r="K89" s="5"/>
      <c r="L89" s="5"/>
      <c r="M89" s="5"/>
      <c r="N89" s="5"/>
    </row>
    <row r="90" spans="4:14" x14ac:dyDescent="0.2">
      <c r="D90" s="5"/>
      <c r="E90" s="5"/>
      <c r="F90" s="5"/>
      <c r="G90" s="5"/>
      <c r="H90" s="5"/>
      <c r="I90" s="5"/>
      <c r="J90" s="5"/>
      <c r="K90" s="5"/>
      <c r="L90" s="5"/>
      <c r="M90" s="5"/>
      <c r="N90" s="5"/>
    </row>
    <row r="91" spans="4:14" x14ac:dyDescent="0.2">
      <c r="D91" s="5"/>
      <c r="E91" s="5"/>
      <c r="F91" s="5"/>
      <c r="G91" s="5"/>
      <c r="H91" s="5"/>
      <c r="I91" s="5"/>
      <c r="J91" s="5"/>
      <c r="K91" s="5"/>
      <c r="L91" s="5"/>
      <c r="M91" s="5"/>
      <c r="N91" s="5"/>
    </row>
    <row r="92" spans="4:14" x14ac:dyDescent="0.2">
      <c r="D92" s="5"/>
      <c r="E92" s="5"/>
      <c r="F92" s="5"/>
      <c r="G92" s="5"/>
      <c r="H92" s="5"/>
      <c r="I92" s="5"/>
      <c r="J92" s="5"/>
      <c r="K92" s="5"/>
      <c r="L92" s="5"/>
      <c r="M92" s="5"/>
      <c r="N92" s="5"/>
    </row>
    <row r="93" spans="4:14" x14ac:dyDescent="0.2">
      <c r="D93" s="5"/>
      <c r="E93" s="5"/>
      <c r="F93" s="5"/>
      <c r="G93" s="5"/>
      <c r="H93" s="5"/>
      <c r="I93" s="5"/>
      <c r="J93" s="5"/>
      <c r="K93" s="5"/>
      <c r="L93" s="5"/>
      <c r="M93" s="5"/>
      <c r="N93" s="5"/>
    </row>
    <row r="94" spans="4:14" x14ac:dyDescent="0.2">
      <c r="D94" s="5"/>
      <c r="E94" s="5"/>
      <c r="F94" s="5"/>
      <c r="G94" s="5"/>
      <c r="H94" s="5"/>
      <c r="I94" s="5"/>
      <c r="J94" s="5"/>
      <c r="K94" s="5"/>
      <c r="L94" s="5"/>
      <c r="M94" s="5"/>
      <c r="N94" s="5"/>
    </row>
    <row r="95" spans="4:14" x14ac:dyDescent="0.2">
      <c r="D95" s="5"/>
      <c r="E95" s="5"/>
      <c r="F95" s="5"/>
      <c r="G95" s="5"/>
      <c r="H95" s="5"/>
      <c r="I95" s="5"/>
      <c r="J95" s="5"/>
      <c r="K95" s="5"/>
      <c r="L95" s="5"/>
      <c r="M95" s="5"/>
      <c r="N95" s="5"/>
    </row>
    <row r="96" spans="4:14" x14ac:dyDescent="0.2">
      <c r="D96" s="5"/>
      <c r="E96" s="5"/>
      <c r="F96" s="5"/>
      <c r="G96" s="5"/>
      <c r="H96" s="5"/>
      <c r="I96" s="5"/>
      <c r="J96" s="5"/>
      <c r="K96" s="5"/>
      <c r="L96" s="5"/>
      <c r="M96" s="5"/>
      <c r="N96" s="5"/>
    </row>
    <row r="97" spans="4:14" x14ac:dyDescent="0.2">
      <c r="D97" s="5"/>
      <c r="E97" s="5"/>
      <c r="F97" s="5"/>
      <c r="G97" s="5"/>
      <c r="H97" s="5"/>
      <c r="I97" s="5"/>
      <c r="J97" s="5"/>
      <c r="K97" s="5"/>
      <c r="L97" s="5"/>
      <c r="M97" s="5"/>
      <c r="N97" s="5"/>
    </row>
    <row r="98" spans="4:14" x14ac:dyDescent="0.2">
      <c r="D98" s="5"/>
      <c r="E98" s="5"/>
      <c r="F98" s="5"/>
      <c r="G98" s="5"/>
      <c r="H98" s="5"/>
      <c r="I98" s="5"/>
      <c r="J98" s="5"/>
      <c r="K98" s="5"/>
      <c r="L98" s="5"/>
      <c r="M98" s="5"/>
      <c r="N98" s="5"/>
    </row>
    <row r="99" spans="4:14" x14ac:dyDescent="0.2">
      <c r="D99" s="5"/>
      <c r="E99" s="5"/>
      <c r="F99" s="5"/>
      <c r="G99" s="5"/>
      <c r="H99" s="5"/>
      <c r="I99" s="5"/>
      <c r="J99" s="5"/>
      <c r="K99" s="5"/>
      <c r="L99" s="5"/>
      <c r="M99" s="5"/>
      <c r="N99" s="5"/>
    </row>
    <row r="100" spans="4:14" x14ac:dyDescent="0.2">
      <c r="D100" s="5"/>
      <c r="E100" s="5"/>
      <c r="F100" s="5"/>
      <c r="G100" s="5"/>
      <c r="H100" s="5"/>
      <c r="I100" s="5"/>
      <c r="J100" s="5"/>
      <c r="K100" s="5"/>
      <c r="L100" s="5"/>
      <c r="M100" s="5"/>
      <c r="N100" s="5"/>
    </row>
    <row r="101" spans="4:14" x14ac:dyDescent="0.2">
      <c r="D101" s="5"/>
      <c r="E101" s="5"/>
      <c r="F101" s="5"/>
      <c r="G101" s="5"/>
      <c r="H101" s="5"/>
      <c r="I101" s="5"/>
      <c r="J101" s="5"/>
      <c r="K101" s="5"/>
      <c r="L101" s="5"/>
      <c r="M101" s="5"/>
      <c r="N101" s="5"/>
    </row>
    <row r="102" spans="4:14" x14ac:dyDescent="0.2">
      <c r="D102" s="5"/>
      <c r="E102" s="5"/>
      <c r="F102" s="5"/>
      <c r="G102" s="5"/>
      <c r="H102" s="5"/>
      <c r="I102" s="5"/>
      <c r="J102" s="5"/>
      <c r="K102" s="5"/>
      <c r="L102" s="5"/>
      <c r="M102" s="5"/>
      <c r="N102" s="5"/>
    </row>
    <row r="103" spans="4:14" x14ac:dyDescent="0.2">
      <c r="D103" s="5"/>
      <c r="E103" s="5"/>
      <c r="F103" s="5"/>
      <c r="G103" s="5"/>
      <c r="H103" s="5"/>
      <c r="I103" s="5"/>
      <c r="J103" s="5"/>
      <c r="K103" s="5"/>
      <c r="L103" s="5"/>
      <c r="M103" s="5"/>
      <c r="N103" s="5"/>
    </row>
    <row r="104" spans="4:14" x14ac:dyDescent="0.2">
      <c r="D104" s="5"/>
      <c r="E104" s="5"/>
      <c r="F104" s="5"/>
      <c r="G104" s="5"/>
      <c r="H104" s="5"/>
      <c r="I104" s="5"/>
      <c r="J104" s="5"/>
      <c r="K104" s="5"/>
      <c r="L104" s="5"/>
      <c r="M104" s="5"/>
      <c r="N104" s="5"/>
    </row>
    <row r="105" spans="4:14" x14ac:dyDescent="0.2">
      <c r="D105" s="5"/>
      <c r="E105" s="5"/>
      <c r="F105" s="5"/>
      <c r="G105" s="5"/>
      <c r="H105" s="5"/>
      <c r="I105" s="5"/>
      <c r="J105" s="5"/>
      <c r="K105" s="5"/>
      <c r="L105" s="5"/>
      <c r="M105" s="5"/>
      <c r="N105" s="5"/>
    </row>
    <row r="106" spans="4:14" x14ac:dyDescent="0.2">
      <c r="D106" s="5"/>
      <c r="E106" s="5"/>
      <c r="F106" s="5"/>
      <c r="G106" s="5"/>
      <c r="H106" s="5"/>
      <c r="I106" s="5"/>
      <c r="J106" s="5"/>
      <c r="K106" s="5"/>
      <c r="L106" s="5"/>
      <c r="M106" s="5"/>
      <c r="N106" s="5"/>
    </row>
    <row r="107" spans="4:14" x14ac:dyDescent="0.2">
      <c r="D107" s="5"/>
      <c r="E107" s="5"/>
      <c r="F107" s="5"/>
      <c r="G107" s="5"/>
      <c r="H107" s="5"/>
      <c r="I107" s="5"/>
      <c r="J107" s="5"/>
      <c r="K107" s="5"/>
      <c r="L107" s="5"/>
      <c r="M107" s="5"/>
      <c r="N107" s="5"/>
    </row>
    <row r="108" spans="4:14" x14ac:dyDescent="0.2">
      <c r="D108" s="5"/>
      <c r="E108" s="5"/>
      <c r="F108" s="5"/>
      <c r="G108" s="5"/>
      <c r="H108" s="5"/>
      <c r="I108" s="5"/>
      <c r="J108" s="5"/>
      <c r="K108" s="5"/>
      <c r="L108" s="5"/>
      <c r="M108" s="5"/>
      <c r="N108" s="5"/>
    </row>
    <row r="109" spans="4:14" x14ac:dyDescent="0.2">
      <c r="D109" s="5"/>
      <c r="E109" s="5"/>
      <c r="F109" s="5"/>
      <c r="G109" s="5"/>
      <c r="H109" s="5"/>
      <c r="I109" s="5"/>
      <c r="J109" s="5"/>
      <c r="K109" s="5"/>
      <c r="L109" s="5"/>
      <c r="M109" s="5"/>
      <c r="N109" s="5"/>
    </row>
    <row r="110" spans="4:14" x14ac:dyDescent="0.2">
      <c r="D110" s="5"/>
      <c r="E110" s="5"/>
      <c r="F110" s="5"/>
      <c r="G110" s="5"/>
      <c r="H110" s="5"/>
      <c r="I110" s="5"/>
      <c r="J110" s="5"/>
      <c r="K110" s="5"/>
      <c r="L110" s="5"/>
      <c r="M110" s="5"/>
      <c r="N110" s="5"/>
    </row>
    <row r="111" spans="4:14" x14ac:dyDescent="0.2">
      <c r="D111" s="5"/>
      <c r="E111" s="5"/>
      <c r="F111" s="5"/>
      <c r="G111" s="5"/>
      <c r="H111" s="5"/>
      <c r="I111" s="5"/>
      <c r="J111" s="5"/>
      <c r="K111" s="5"/>
      <c r="L111" s="5"/>
      <c r="M111" s="5"/>
      <c r="N111" s="5"/>
    </row>
    <row r="112" spans="4:14" x14ac:dyDescent="0.2">
      <c r="D112" s="5"/>
      <c r="E112" s="5"/>
      <c r="F112" s="5"/>
      <c r="G112" s="5"/>
      <c r="H112" s="5"/>
      <c r="I112" s="5"/>
      <c r="J112" s="5"/>
      <c r="K112" s="5"/>
      <c r="L112" s="5"/>
      <c r="M112" s="5"/>
      <c r="N112" s="5"/>
    </row>
    <row r="113" spans="4:14" x14ac:dyDescent="0.2">
      <c r="D113" s="5"/>
      <c r="E113" s="5"/>
      <c r="F113" s="5"/>
      <c r="G113" s="5"/>
      <c r="H113" s="5"/>
      <c r="I113" s="5"/>
      <c r="J113" s="5"/>
      <c r="K113" s="5"/>
      <c r="L113" s="5"/>
      <c r="M113" s="5"/>
      <c r="N113" s="5"/>
    </row>
    <row r="114" spans="4:14" x14ac:dyDescent="0.2">
      <c r="D114" s="5"/>
      <c r="E114" s="5"/>
      <c r="F114" s="5"/>
      <c r="G114" s="5"/>
      <c r="H114" s="5"/>
      <c r="I114" s="5"/>
      <c r="J114" s="5"/>
      <c r="K114" s="5"/>
      <c r="L114" s="5"/>
      <c r="M114" s="5"/>
      <c r="N114" s="5"/>
    </row>
    <row r="115" spans="4:14" x14ac:dyDescent="0.2">
      <c r="D115" s="5"/>
      <c r="E115" s="5"/>
      <c r="F115" s="5"/>
      <c r="G115" s="5"/>
      <c r="H115" s="5"/>
      <c r="I115" s="5"/>
      <c r="J115" s="5"/>
      <c r="K115" s="5"/>
      <c r="L115" s="5"/>
      <c r="M115" s="5"/>
      <c r="N115" s="5"/>
    </row>
    <row r="116" spans="4:14" x14ac:dyDescent="0.2">
      <c r="D116" s="5"/>
      <c r="E116" s="5"/>
      <c r="F116" s="5"/>
      <c r="G116" s="5"/>
      <c r="H116" s="5"/>
      <c r="I116" s="5"/>
      <c r="J116" s="5"/>
      <c r="K116" s="5"/>
      <c r="L116" s="5"/>
      <c r="M116" s="5"/>
      <c r="N116" s="5"/>
    </row>
    <row r="117" spans="4:14" x14ac:dyDescent="0.2">
      <c r="D117" s="5"/>
      <c r="E117" s="5"/>
      <c r="F117" s="5"/>
      <c r="G117" s="5"/>
      <c r="H117" s="5"/>
      <c r="I117" s="5"/>
      <c r="J117" s="5"/>
      <c r="K117" s="5"/>
      <c r="L117" s="5"/>
      <c r="M117" s="5"/>
      <c r="N117" s="5"/>
    </row>
    <row r="118" spans="4:14" x14ac:dyDescent="0.2">
      <c r="D118" s="5"/>
      <c r="E118" s="5"/>
      <c r="F118" s="5"/>
      <c r="G118" s="5"/>
      <c r="H118" s="5"/>
      <c r="I118" s="5"/>
      <c r="J118" s="5"/>
      <c r="K118" s="5"/>
      <c r="L118" s="5"/>
      <c r="M118" s="5"/>
      <c r="N118" s="5"/>
    </row>
    <row r="119" spans="4:14" x14ac:dyDescent="0.2">
      <c r="D119" s="5"/>
      <c r="E119" s="5"/>
      <c r="F119" s="5"/>
      <c r="G119" s="5"/>
      <c r="H119" s="5"/>
      <c r="I119" s="5"/>
      <c r="J119" s="5"/>
      <c r="K119" s="5"/>
      <c r="L119" s="5"/>
      <c r="M119" s="5"/>
      <c r="N119" s="5"/>
    </row>
    <row r="120" spans="4:14" x14ac:dyDescent="0.2">
      <c r="D120" s="5"/>
      <c r="E120" s="5"/>
      <c r="F120" s="5"/>
      <c r="G120" s="5"/>
      <c r="H120" s="5"/>
      <c r="I120" s="5"/>
      <c r="J120" s="5"/>
      <c r="K120" s="5"/>
      <c r="L120" s="5"/>
      <c r="M120" s="5"/>
      <c r="N120" s="5"/>
    </row>
    <row r="121" spans="4:14" x14ac:dyDescent="0.2">
      <c r="D121" s="5"/>
      <c r="E121" s="5"/>
      <c r="F121" s="5"/>
      <c r="G121" s="5"/>
      <c r="H121" s="5"/>
      <c r="I121" s="5"/>
      <c r="J121" s="5"/>
      <c r="K121" s="5"/>
      <c r="L121" s="5"/>
      <c r="M121" s="5"/>
      <c r="N121" s="5"/>
    </row>
    <row r="122" spans="4:14" x14ac:dyDescent="0.2">
      <c r="D122" s="5"/>
      <c r="E122" s="5"/>
      <c r="F122" s="5"/>
      <c r="G122" s="5"/>
      <c r="H122" s="5"/>
      <c r="I122" s="5"/>
      <c r="J122" s="5"/>
      <c r="K122" s="5"/>
      <c r="L122" s="5"/>
      <c r="M122" s="5"/>
      <c r="N122" s="5"/>
    </row>
    <row r="123" spans="4:14" x14ac:dyDescent="0.2">
      <c r="D123" s="5"/>
      <c r="E123" s="5"/>
      <c r="F123" s="5"/>
      <c r="G123" s="5"/>
      <c r="H123" s="5"/>
      <c r="I123" s="5"/>
      <c r="J123" s="5"/>
      <c r="K123" s="5"/>
      <c r="L123" s="5"/>
      <c r="M123" s="5"/>
      <c r="N123" s="5"/>
    </row>
    <row r="124" spans="4:14" x14ac:dyDescent="0.2">
      <c r="D124" s="5"/>
      <c r="E124" s="5"/>
      <c r="F124" s="5"/>
      <c r="G124" s="5"/>
      <c r="H124" s="5"/>
      <c r="I124" s="5"/>
      <c r="J124" s="5"/>
      <c r="K124" s="5"/>
      <c r="L124" s="5"/>
      <c r="M124" s="5"/>
      <c r="N124" s="5"/>
    </row>
    <row r="125" spans="4:14" x14ac:dyDescent="0.2">
      <c r="D125" s="5"/>
      <c r="E125" s="5"/>
      <c r="F125" s="5"/>
      <c r="G125" s="5"/>
      <c r="H125" s="5"/>
      <c r="I125" s="5"/>
      <c r="J125" s="5"/>
      <c r="K125" s="5"/>
      <c r="L125" s="5"/>
      <c r="M125" s="5"/>
      <c r="N125" s="5"/>
    </row>
    <row r="126" spans="4:14" x14ac:dyDescent="0.2">
      <c r="D126" s="5"/>
      <c r="E126" s="5"/>
      <c r="F126" s="5"/>
      <c r="G126" s="5"/>
      <c r="H126" s="5"/>
      <c r="I126" s="5"/>
      <c r="J126" s="5"/>
      <c r="K126" s="5"/>
      <c r="L126" s="5"/>
      <c r="M126" s="5"/>
      <c r="N126" s="5"/>
    </row>
    <row r="127" spans="4:14" x14ac:dyDescent="0.2">
      <c r="D127" s="5"/>
      <c r="E127" s="5"/>
      <c r="F127" s="5"/>
      <c r="G127" s="5"/>
      <c r="H127" s="5"/>
      <c r="I127" s="5"/>
      <c r="J127" s="5"/>
      <c r="K127" s="5"/>
      <c r="L127" s="5"/>
      <c r="M127" s="5"/>
      <c r="N127" s="5"/>
    </row>
    <row r="128" spans="4:14" x14ac:dyDescent="0.2">
      <c r="D128" s="5"/>
      <c r="E128" s="5"/>
      <c r="F128" s="5"/>
      <c r="G128" s="5"/>
      <c r="H128" s="5"/>
      <c r="I128" s="5"/>
      <c r="J128" s="5"/>
      <c r="K128" s="5"/>
      <c r="L128" s="5"/>
      <c r="M128" s="5"/>
      <c r="N128" s="5"/>
    </row>
    <row r="129" spans="4:14" x14ac:dyDescent="0.2">
      <c r="D129" s="5"/>
      <c r="E129" s="5"/>
      <c r="F129" s="5"/>
      <c r="G129" s="5"/>
      <c r="H129" s="5"/>
      <c r="I129" s="5"/>
      <c r="J129" s="5"/>
      <c r="K129" s="5"/>
      <c r="L129" s="5"/>
      <c r="M129" s="5"/>
      <c r="N129" s="5"/>
    </row>
    <row r="130" spans="4:14" x14ac:dyDescent="0.2">
      <c r="D130" s="5"/>
      <c r="E130" s="5"/>
      <c r="F130" s="5"/>
      <c r="G130" s="5"/>
      <c r="H130" s="5"/>
      <c r="I130" s="5"/>
      <c r="J130" s="5"/>
      <c r="K130" s="5"/>
      <c r="L130" s="5"/>
      <c r="M130" s="5"/>
      <c r="N130" s="5"/>
    </row>
    <row r="131" spans="4:14" x14ac:dyDescent="0.2">
      <c r="D131" s="5"/>
      <c r="E131" s="5"/>
      <c r="F131" s="5"/>
      <c r="G131" s="5"/>
      <c r="H131" s="5"/>
      <c r="I131" s="5"/>
      <c r="J131" s="5"/>
      <c r="K131" s="5"/>
      <c r="L131" s="5"/>
      <c r="M131" s="5"/>
      <c r="N131" s="5"/>
    </row>
    <row r="132" spans="4:14" x14ac:dyDescent="0.2">
      <c r="D132" s="5"/>
      <c r="E132" s="5"/>
      <c r="F132" s="5"/>
      <c r="G132" s="5"/>
      <c r="H132" s="5"/>
      <c r="I132" s="5"/>
      <c r="J132" s="5"/>
      <c r="K132" s="5"/>
      <c r="L132" s="5"/>
      <c r="M132" s="5"/>
      <c r="N132" s="5"/>
    </row>
    <row r="133" spans="4:14" x14ac:dyDescent="0.2">
      <c r="D133" s="5"/>
      <c r="E133" s="5"/>
      <c r="F133" s="5"/>
      <c r="G133" s="5"/>
      <c r="H133" s="5"/>
      <c r="I133" s="5"/>
      <c r="J133" s="5"/>
      <c r="K133" s="5"/>
      <c r="L133" s="5"/>
      <c r="M133" s="5"/>
      <c r="N133" s="5"/>
    </row>
    <row r="134" spans="4:14" x14ac:dyDescent="0.2">
      <c r="D134" s="5"/>
      <c r="E134" s="5"/>
      <c r="F134" s="5"/>
      <c r="G134" s="5"/>
      <c r="H134" s="5"/>
      <c r="I134" s="5"/>
      <c r="J134" s="5"/>
      <c r="K134" s="5"/>
      <c r="L134" s="5"/>
      <c r="M134" s="5"/>
      <c r="N134" s="5"/>
    </row>
    <row r="135" spans="4:14" x14ac:dyDescent="0.2">
      <c r="D135" s="5"/>
      <c r="E135" s="5"/>
      <c r="F135" s="5"/>
      <c r="G135" s="5"/>
      <c r="H135" s="5"/>
      <c r="I135" s="5"/>
      <c r="J135" s="5"/>
      <c r="K135" s="5"/>
      <c r="L135" s="5"/>
      <c r="M135" s="5"/>
      <c r="N135" s="5"/>
    </row>
    <row r="136" spans="4:14" x14ac:dyDescent="0.2">
      <c r="D136" s="5"/>
      <c r="E136" s="5"/>
      <c r="F136" s="5"/>
      <c r="G136" s="5"/>
      <c r="H136" s="5"/>
      <c r="I136" s="5"/>
      <c r="J136" s="5"/>
      <c r="K136" s="5"/>
      <c r="L136" s="5"/>
      <c r="M136" s="5"/>
      <c r="N136" s="5"/>
    </row>
    <row r="137" spans="4:14" x14ac:dyDescent="0.2">
      <c r="D137" s="5"/>
      <c r="E137" s="5"/>
      <c r="F137" s="5"/>
      <c r="G137" s="5"/>
      <c r="H137" s="5"/>
      <c r="I137" s="5"/>
      <c r="J137" s="5"/>
      <c r="K137" s="5"/>
      <c r="L137" s="5"/>
      <c r="M137" s="5"/>
      <c r="N137" s="5"/>
    </row>
    <row r="138" spans="4:14" x14ac:dyDescent="0.2">
      <c r="D138" s="5"/>
      <c r="E138" s="5"/>
      <c r="F138" s="5"/>
      <c r="G138" s="5"/>
      <c r="H138" s="5"/>
      <c r="I138" s="5"/>
      <c r="J138" s="5"/>
      <c r="K138" s="5"/>
      <c r="L138" s="5"/>
      <c r="M138" s="5"/>
      <c r="N138" s="5"/>
    </row>
    <row r="139" spans="4:14" x14ac:dyDescent="0.2">
      <c r="D139" s="5"/>
      <c r="E139" s="5"/>
      <c r="F139" s="5"/>
      <c r="G139" s="5"/>
      <c r="H139" s="5"/>
      <c r="I139" s="5"/>
      <c r="J139" s="5"/>
      <c r="K139" s="5"/>
      <c r="L139" s="5"/>
      <c r="M139" s="5"/>
      <c r="N139" s="5"/>
    </row>
    <row r="140" spans="4:14" x14ac:dyDescent="0.2">
      <c r="D140" s="5"/>
      <c r="E140" s="5"/>
      <c r="F140" s="5"/>
      <c r="G140" s="5"/>
      <c r="H140" s="5"/>
      <c r="I140" s="5"/>
      <c r="J140" s="5"/>
      <c r="K140" s="5"/>
      <c r="L140" s="5"/>
      <c r="M140" s="5"/>
      <c r="N140" s="5"/>
    </row>
    <row r="141" spans="4:14" x14ac:dyDescent="0.2">
      <c r="D141" s="5"/>
      <c r="E141" s="5"/>
      <c r="F141" s="5"/>
      <c r="G141" s="5"/>
      <c r="H141" s="5"/>
      <c r="I141" s="5"/>
      <c r="J141" s="5"/>
      <c r="K141" s="5"/>
      <c r="L141" s="5"/>
      <c r="M141" s="5"/>
      <c r="N141" s="5"/>
    </row>
    <row r="142" spans="4:14" x14ac:dyDescent="0.2">
      <c r="D142" s="5"/>
      <c r="E142" s="5"/>
      <c r="F142" s="5"/>
      <c r="G142" s="5"/>
      <c r="H142" s="5"/>
      <c r="I142" s="5"/>
      <c r="J142" s="5"/>
      <c r="K142" s="5"/>
      <c r="L142" s="5"/>
      <c r="M142" s="5"/>
      <c r="N142" s="5"/>
    </row>
    <row r="143" spans="4:14" x14ac:dyDescent="0.2">
      <c r="D143" s="5"/>
      <c r="E143" s="5"/>
      <c r="F143" s="5"/>
      <c r="G143" s="5"/>
      <c r="H143" s="5"/>
      <c r="I143" s="5"/>
      <c r="J143" s="5"/>
      <c r="K143" s="5"/>
      <c r="L143" s="5"/>
      <c r="M143" s="5"/>
      <c r="N143" s="5"/>
    </row>
    <row r="144" spans="4:14" x14ac:dyDescent="0.2">
      <c r="D144" s="5"/>
      <c r="E144" s="5"/>
      <c r="F144" s="5"/>
      <c r="G144" s="5"/>
      <c r="H144" s="5"/>
      <c r="I144" s="5"/>
      <c r="J144" s="5"/>
      <c r="K144" s="5"/>
      <c r="L144" s="5"/>
      <c r="M144" s="5"/>
      <c r="N144" s="5"/>
    </row>
    <row r="145" spans="4:14" x14ac:dyDescent="0.2">
      <c r="D145" s="5"/>
      <c r="E145" s="5"/>
      <c r="F145" s="5"/>
      <c r="G145" s="5"/>
      <c r="H145" s="5"/>
      <c r="I145" s="5"/>
      <c r="J145" s="5"/>
      <c r="K145" s="5"/>
      <c r="L145" s="5"/>
      <c r="M145" s="5"/>
      <c r="N145" s="5"/>
    </row>
    <row r="146" spans="4:14" x14ac:dyDescent="0.2">
      <c r="D146" s="5"/>
      <c r="E146" s="5"/>
      <c r="F146" s="5"/>
      <c r="G146" s="5"/>
      <c r="H146" s="5"/>
      <c r="I146" s="5"/>
      <c r="J146" s="5"/>
      <c r="K146" s="5"/>
      <c r="L146" s="5"/>
      <c r="M146" s="5"/>
      <c r="N146" s="5"/>
    </row>
    <row r="147" spans="4:14" x14ac:dyDescent="0.2">
      <c r="D147" s="5"/>
      <c r="E147" s="5"/>
      <c r="F147" s="5"/>
      <c r="G147" s="5"/>
      <c r="H147" s="5"/>
      <c r="I147" s="5"/>
      <c r="J147" s="5"/>
      <c r="K147" s="5"/>
      <c r="L147" s="5"/>
      <c r="M147" s="5"/>
      <c r="N147" s="5"/>
    </row>
    <row r="148" spans="4:14" x14ac:dyDescent="0.2">
      <c r="D148" s="5"/>
      <c r="E148" s="5"/>
      <c r="F148" s="5"/>
      <c r="G148" s="5"/>
      <c r="H148" s="5"/>
      <c r="I148" s="5"/>
      <c r="J148" s="5"/>
      <c r="K148" s="5"/>
      <c r="L148" s="5"/>
      <c r="M148" s="5"/>
      <c r="N148" s="5"/>
    </row>
    <row r="149" spans="4:14" x14ac:dyDescent="0.2">
      <c r="D149" s="5"/>
      <c r="E149" s="5"/>
      <c r="F149" s="5"/>
      <c r="G149" s="5"/>
      <c r="H149" s="5"/>
      <c r="I149" s="5"/>
      <c r="J149" s="5"/>
      <c r="K149" s="5"/>
      <c r="L149" s="5"/>
      <c r="M149" s="5"/>
      <c r="N149" s="5"/>
    </row>
    <row r="150" spans="4:14" x14ac:dyDescent="0.2">
      <c r="D150" s="5"/>
      <c r="E150" s="5"/>
      <c r="F150" s="5"/>
      <c r="G150" s="5"/>
      <c r="H150" s="5"/>
      <c r="I150" s="5"/>
      <c r="J150" s="5"/>
      <c r="K150" s="5"/>
      <c r="L150" s="5"/>
      <c r="M150" s="5"/>
      <c r="N150" s="5"/>
    </row>
    <row r="151" spans="4:14" x14ac:dyDescent="0.2">
      <c r="D151" s="5"/>
      <c r="E151" s="5"/>
      <c r="F151" s="5"/>
      <c r="G151" s="5"/>
      <c r="H151" s="5"/>
      <c r="I151" s="5"/>
      <c r="J151" s="5"/>
      <c r="K151" s="5"/>
      <c r="L151" s="5"/>
      <c r="M151" s="5"/>
      <c r="N151" s="5"/>
    </row>
    <row r="152" spans="4:14" x14ac:dyDescent="0.2">
      <c r="D152" s="5"/>
      <c r="E152" s="5"/>
      <c r="F152" s="5"/>
      <c r="G152" s="5"/>
      <c r="H152" s="5"/>
      <c r="I152" s="5"/>
      <c r="J152" s="5"/>
      <c r="K152" s="5"/>
      <c r="L152" s="5"/>
      <c r="M152" s="5"/>
      <c r="N152" s="5"/>
    </row>
    <row r="153" spans="4:14" x14ac:dyDescent="0.2">
      <c r="D153" s="5"/>
      <c r="E153" s="5"/>
      <c r="F153" s="5"/>
      <c r="G153" s="5"/>
      <c r="H153" s="5"/>
      <c r="I153" s="5"/>
      <c r="J153" s="5"/>
      <c r="K153" s="5"/>
      <c r="L153" s="5"/>
      <c r="M153" s="5"/>
      <c r="N153" s="5"/>
    </row>
    <row r="154" spans="4:14" x14ac:dyDescent="0.2">
      <c r="D154" s="5"/>
      <c r="E154" s="5"/>
      <c r="F154" s="5"/>
      <c r="G154" s="5"/>
      <c r="H154" s="5"/>
      <c r="I154" s="5"/>
      <c r="J154" s="5"/>
      <c r="K154" s="5"/>
      <c r="L154" s="5"/>
      <c r="M154" s="5"/>
      <c r="N154" s="5"/>
    </row>
    <row r="155" spans="4:14" x14ac:dyDescent="0.2">
      <c r="D155" s="5"/>
      <c r="E155" s="5"/>
      <c r="F155" s="5"/>
      <c r="G155" s="5"/>
      <c r="H155" s="5"/>
      <c r="I155" s="5"/>
      <c r="J155" s="5"/>
      <c r="K155" s="5"/>
      <c r="L155" s="5"/>
      <c r="M155" s="5"/>
      <c r="N155" s="5"/>
    </row>
    <row r="156" spans="4:14" x14ac:dyDescent="0.2">
      <c r="D156" s="5"/>
      <c r="E156" s="5"/>
      <c r="F156" s="5"/>
      <c r="G156" s="5"/>
      <c r="H156" s="5"/>
      <c r="I156" s="5"/>
      <c r="J156" s="5"/>
      <c r="K156" s="5"/>
      <c r="L156" s="5"/>
      <c r="M156" s="5"/>
      <c r="N156" s="5"/>
    </row>
    <row r="157" spans="4:14" x14ac:dyDescent="0.2">
      <c r="D157" s="5"/>
      <c r="E157" s="5"/>
      <c r="F157" s="5"/>
      <c r="G157" s="5"/>
      <c r="H157" s="5"/>
      <c r="I157" s="5"/>
      <c r="J157" s="5"/>
      <c r="K157" s="5"/>
      <c r="L157" s="5"/>
      <c r="M157" s="5"/>
      <c r="N157" s="5"/>
    </row>
    <row r="158" spans="4:14" x14ac:dyDescent="0.2">
      <c r="D158" s="5"/>
      <c r="E158" s="5"/>
      <c r="F158" s="5"/>
      <c r="G158" s="5"/>
      <c r="H158" s="5"/>
      <c r="I158" s="5"/>
      <c r="J158" s="5"/>
      <c r="K158" s="5"/>
      <c r="L158" s="5"/>
      <c r="M158" s="5"/>
      <c r="N158" s="5"/>
    </row>
    <row r="159" spans="4:14" x14ac:dyDescent="0.2">
      <c r="D159" s="5"/>
      <c r="E159" s="5"/>
      <c r="F159" s="5"/>
      <c r="G159" s="5"/>
      <c r="H159" s="5"/>
      <c r="I159" s="5"/>
      <c r="J159" s="5"/>
      <c r="K159" s="5"/>
      <c r="L159" s="5"/>
      <c r="M159" s="5"/>
      <c r="N159" s="5"/>
    </row>
    <row r="160" spans="4:14" x14ac:dyDescent="0.2">
      <c r="D160" s="5"/>
      <c r="E160" s="5"/>
      <c r="F160" s="5"/>
      <c r="G160" s="5"/>
      <c r="H160" s="5"/>
      <c r="I160" s="5"/>
      <c r="J160" s="5"/>
      <c r="K160" s="5"/>
      <c r="L160" s="5"/>
      <c r="M160" s="5"/>
      <c r="N160" s="5"/>
    </row>
    <row r="161" spans="4:14" x14ac:dyDescent="0.2">
      <c r="D161" s="5"/>
      <c r="E161" s="5"/>
      <c r="F161" s="5"/>
      <c r="G161" s="5"/>
      <c r="H161" s="5"/>
      <c r="I161" s="5"/>
      <c r="J161" s="5"/>
      <c r="K161" s="5"/>
      <c r="L161" s="5"/>
      <c r="M161" s="5"/>
      <c r="N161" s="5"/>
    </row>
    <row r="162" spans="4:14" x14ac:dyDescent="0.2">
      <c r="D162" s="5"/>
      <c r="E162" s="5"/>
      <c r="F162" s="5"/>
      <c r="G162" s="5"/>
      <c r="H162" s="5"/>
      <c r="I162" s="5"/>
      <c r="J162" s="5"/>
      <c r="K162" s="5"/>
      <c r="L162" s="5"/>
      <c r="M162" s="5"/>
      <c r="N162" s="5"/>
    </row>
    <row r="163" spans="4:14" x14ac:dyDescent="0.2">
      <c r="D163" s="5"/>
      <c r="E163" s="5"/>
      <c r="F163" s="5"/>
      <c r="G163" s="5"/>
      <c r="H163" s="5"/>
      <c r="I163" s="5"/>
      <c r="J163" s="5"/>
      <c r="K163" s="5"/>
      <c r="L163" s="5"/>
      <c r="M163" s="5"/>
      <c r="N163" s="5"/>
    </row>
    <row r="164" spans="4:14" x14ac:dyDescent="0.2">
      <c r="D164" s="5"/>
      <c r="E164" s="5"/>
      <c r="F164" s="5"/>
      <c r="G164" s="5"/>
      <c r="H164" s="5"/>
      <c r="I164" s="5"/>
      <c r="J164" s="5"/>
      <c r="K164" s="5"/>
      <c r="L164" s="5"/>
      <c r="M164" s="5"/>
      <c r="N164" s="5"/>
    </row>
    <row r="165" spans="4:14" x14ac:dyDescent="0.2">
      <c r="D165" s="5"/>
      <c r="E165" s="5"/>
      <c r="F165" s="5"/>
      <c r="G165" s="5"/>
      <c r="H165" s="5"/>
      <c r="I165" s="5"/>
      <c r="J165" s="5"/>
      <c r="K165" s="5"/>
      <c r="L165" s="5"/>
      <c r="M165" s="5"/>
      <c r="N165" s="5"/>
    </row>
    <row r="166" spans="4:14" x14ac:dyDescent="0.2">
      <c r="D166" s="5"/>
      <c r="E166" s="5"/>
      <c r="F166" s="5"/>
      <c r="G166" s="5"/>
      <c r="H166" s="5"/>
      <c r="I166" s="5"/>
      <c r="J166" s="5"/>
      <c r="K166" s="5"/>
      <c r="L166" s="5"/>
      <c r="M166" s="5"/>
      <c r="N166" s="5"/>
    </row>
    <row r="167" spans="4:14" x14ac:dyDescent="0.2">
      <c r="D167" s="5"/>
      <c r="E167" s="5"/>
      <c r="F167" s="5"/>
      <c r="G167" s="5"/>
      <c r="H167" s="5"/>
      <c r="I167" s="5"/>
      <c r="J167" s="5"/>
      <c r="K167" s="5"/>
      <c r="L167" s="5"/>
      <c r="M167" s="5"/>
      <c r="N167" s="5"/>
    </row>
    <row r="168" spans="4:14" x14ac:dyDescent="0.2">
      <c r="D168" s="5"/>
      <c r="E168" s="5"/>
      <c r="F168" s="5"/>
      <c r="G168" s="5"/>
      <c r="H168" s="5"/>
      <c r="I168" s="5"/>
      <c r="J168" s="5"/>
      <c r="K168" s="5"/>
      <c r="L168" s="5"/>
      <c r="M168" s="5"/>
      <c r="N168" s="5"/>
    </row>
    <row r="169" spans="4:14" x14ac:dyDescent="0.2">
      <c r="D169" s="5"/>
      <c r="E169" s="5"/>
      <c r="F169" s="5"/>
      <c r="G169" s="5"/>
      <c r="H169" s="5"/>
      <c r="I169" s="5"/>
      <c r="J169" s="5"/>
      <c r="K169" s="5"/>
      <c r="L169" s="5"/>
      <c r="M169" s="5"/>
      <c r="N169" s="5"/>
    </row>
    <row r="170" spans="4:14" x14ac:dyDescent="0.2">
      <c r="D170" s="5"/>
      <c r="E170" s="5"/>
      <c r="F170" s="5"/>
      <c r="G170" s="5"/>
      <c r="H170" s="5"/>
      <c r="I170" s="5"/>
      <c r="J170" s="5"/>
      <c r="K170" s="5"/>
      <c r="L170" s="5"/>
      <c r="M170" s="5"/>
      <c r="N170" s="5"/>
    </row>
    <row r="171" spans="4:14" x14ac:dyDescent="0.2">
      <c r="D171" s="5"/>
      <c r="E171" s="5"/>
      <c r="F171" s="5"/>
      <c r="G171" s="5"/>
      <c r="H171" s="5"/>
      <c r="I171" s="5"/>
      <c r="J171" s="5"/>
      <c r="K171" s="5"/>
      <c r="L171" s="5"/>
      <c r="M171" s="5"/>
      <c r="N171" s="5"/>
    </row>
    <row r="172" spans="4:14" x14ac:dyDescent="0.2">
      <c r="D172" s="5"/>
      <c r="E172" s="5"/>
      <c r="F172" s="5"/>
      <c r="G172" s="5"/>
      <c r="H172" s="5"/>
      <c r="I172" s="5"/>
      <c r="J172" s="5"/>
      <c r="K172" s="5"/>
      <c r="L172" s="5"/>
      <c r="M172" s="5"/>
      <c r="N172" s="5"/>
    </row>
    <row r="173" spans="4:14" x14ac:dyDescent="0.2">
      <c r="D173" s="5"/>
      <c r="E173" s="5"/>
      <c r="F173" s="5"/>
      <c r="G173" s="5"/>
      <c r="H173" s="5"/>
      <c r="I173" s="5"/>
      <c r="J173" s="5"/>
      <c r="K173" s="5"/>
      <c r="L173" s="5"/>
      <c r="M173" s="5"/>
      <c r="N173" s="5"/>
    </row>
    <row r="174" spans="4:14" x14ac:dyDescent="0.2">
      <c r="D174" s="5"/>
      <c r="E174" s="5"/>
      <c r="F174" s="5"/>
      <c r="G174" s="5"/>
      <c r="H174" s="5"/>
      <c r="I174" s="5"/>
      <c r="J174" s="5"/>
      <c r="K174" s="5"/>
      <c r="L174" s="5"/>
      <c r="M174" s="5"/>
      <c r="N174" s="5"/>
    </row>
    <row r="175" spans="4:14" x14ac:dyDescent="0.2">
      <c r="D175" s="5"/>
      <c r="E175" s="5"/>
      <c r="F175" s="5"/>
      <c r="G175" s="5"/>
      <c r="H175" s="5"/>
      <c r="I175" s="5"/>
      <c r="J175" s="5"/>
      <c r="K175" s="5"/>
      <c r="L175" s="5"/>
      <c r="M175" s="5"/>
      <c r="N175" s="5"/>
    </row>
    <row r="176" spans="4:14" x14ac:dyDescent="0.2">
      <c r="D176" s="5"/>
      <c r="E176" s="5"/>
      <c r="F176" s="5"/>
      <c r="G176" s="5"/>
      <c r="H176" s="5"/>
      <c r="I176" s="5"/>
      <c r="J176" s="5"/>
      <c r="K176" s="5"/>
      <c r="L176" s="5"/>
      <c r="M176" s="5"/>
      <c r="N176" s="5"/>
    </row>
    <row r="177" spans="4:14" x14ac:dyDescent="0.2">
      <c r="D177" s="5"/>
      <c r="E177" s="5"/>
      <c r="F177" s="5"/>
      <c r="G177" s="5"/>
      <c r="H177" s="5"/>
      <c r="I177" s="5"/>
      <c r="J177" s="5"/>
      <c r="K177" s="5"/>
      <c r="L177" s="5"/>
      <c r="M177" s="5"/>
      <c r="N177" s="5"/>
    </row>
  </sheetData>
  <mergeCells count="2">
    <mergeCell ref="B2:N2"/>
    <mergeCell ref="B4:N7"/>
  </mergeCells>
  <phoneticPr fontId="0" type="noConversion"/>
  <printOptions horizontalCentered="1"/>
  <pageMargins left="0.5" right="0.5" top="0.75" bottom="0.75" header="0.5" footer="0.5"/>
  <pageSetup scale="74" orientation="portrait" r:id="rId1"/>
  <headerFooter alignWithMargins="0"/>
  <ignoredErrors>
    <ignoredError sqref="F25:N25 F28:N33 F37" unlockedFormula="1"/>
    <ignoredError sqref="F34:N36" formula="1" unlockedFormula="1"/>
    <ignoredError sqref="F52:N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workbookViewId="0"/>
  </sheetViews>
  <sheetFormatPr defaultColWidth="9.33203125" defaultRowHeight="12.75" x14ac:dyDescent="0.2"/>
  <cols>
    <col min="1" max="1" width="2.83203125" style="4" customWidth="1"/>
    <col min="2" max="2" width="42.83203125" style="4" customWidth="1"/>
    <col min="3" max="3" width="2.83203125" style="4" customWidth="1"/>
    <col min="4" max="4" width="13.83203125" style="4" customWidth="1"/>
    <col min="5" max="5" width="1.83203125" style="4" customWidth="1"/>
    <col min="6" max="6" width="13.83203125" style="4" customWidth="1"/>
    <col min="7" max="7" width="1.83203125" style="4" customWidth="1"/>
    <col min="8" max="8" width="13.83203125" style="4" customWidth="1"/>
    <col min="9" max="9" width="1.83203125" style="4" customWidth="1"/>
    <col min="10" max="10" width="13.83203125" style="4" customWidth="1"/>
    <col min="11" max="11" width="1.83203125" style="4" customWidth="1"/>
    <col min="12" max="12" width="13.83203125" style="4" customWidth="1"/>
    <col min="13" max="13" width="1.83203125" style="4" customWidth="1"/>
    <col min="14" max="14" width="13.83203125" style="4" customWidth="1"/>
    <col min="15" max="15" width="2.83203125" style="4" customWidth="1"/>
    <col min="16" max="16384" width="9.33203125" style="4"/>
  </cols>
  <sheetData>
    <row r="1" spans="1:15" x14ac:dyDescent="0.2">
      <c r="A1" s="88"/>
      <c r="B1" s="89"/>
      <c r="C1" s="89"/>
      <c r="D1" s="89"/>
      <c r="E1" s="89"/>
      <c r="F1" s="89"/>
      <c r="G1" s="89"/>
      <c r="H1" s="89"/>
      <c r="I1" s="89"/>
      <c r="J1" s="89"/>
      <c r="K1" s="89"/>
      <c r="L1" s="89"/>
      <c r="M1" s="89"/>
      <c r="N1" s="89"/>
      <c r="O1" s="90"/>
    </row>
    <row r="2" spans="1:15" ht="15.75" x14ac:dyDescent="0.2">
      <c r="A2" s="6"/>
      <c r="B2" s="107" t="s">
        <v>248</v>
      </c>
      <c r="C2" s="117"/>
      <c r="D2" s="117"/>
      <c r="E2" s="117"/>
      <c r="F2" s="117"/>
      <c r="G2" s="117"/>
      <c r="H2" s="117"/>
      <c r="I2" s="117"/>
      <c r="J2" s="117"/>
      <c r="K2" s="117"/>
      <c r="L2" s="117"/>
      <c r="M2" s="117"/>
      <c r="N2" s="117"/>
      <c r="O2" s="7"/>
    </row>
    <row r="3" spans="1:15" x14ac:dyDescent="0.2">
      <c r="A3" s="58"/>
      <c r="B3" s="14"/>
      <c r="C3" s="14"/>
      <c r="D3" s="14"/>
      <c r="E3" s="14"/>
      <c r="F3" s="14"/>
      <c r="G3" s="14"/>
      <c r="H3" s="14"/>
      <c r="I3" s="14"/>
      <c r="J3" s="14"/>
      <c r="K3" s="14"/>
      <c r="L3" s="14"/>
      <c r="M3" s="14"/>
      <c r="N3" s="14"/>
      <c r="O3" s="59"/>
    </row>
    <row r="4" spans="1:15" x14ac:dyDescent="0.2">
      <c r="A4" s="58"/>
      <c r="B4" s="118" t="s">
        <v>234</v>
      </c>
      <c r="C4" s="113"/>
      <c r="D4" s="113"/>
      <c r="E4" s="113"/>
      <c r="F4" s="113"/>
      <c r="G4" s="113"/>
      <c r="H4" s="113"/>
      <c r="I4" s="113"/>
      <c r="J4" s="113"/>
      <c r="K4" s="113"/>
      <c r="L4" s="113"/>
      <c r="M4" s="113"/>
      <c r="N4" s="113"/>
      <c r="O4" s="59"/>
    </row>
    <row r="5" spans="1:15" x14ac:dyDescent="0.2">
      <c r="A5" s="58"/>
      <c r="B5" s="113"/>
      <c r="C5" s="113"/>
      <c r="D5" s="113"/>
      <c r="E5" s="113"/>
      <c r="F5" s="113"/>
      <c r="G5" s="113"/>
      <c r="H5" s="113"/>
      <c r="I5" s="113"/>
      <c r="J5" s="113"/>
      <c r="K5" s="113"/>
      <c r="L5" s="113"/>
      <c r="M5" s="113"/>
      <c r="N5" s="113"/>
      <c r="O5" s="59"/>
    </row>
    <row r="6" spans="1:15" x14ac:dyDescent="0.2">
      <c r="A6" s="58"/>
      <c r="B6" s="113"/>
      <c r="C6" s="113"/>
      <c r="D6" s="113"/>
      <c r="E6" s="113"/>
      <c r="F6" s="113"/>
      <c r="G6" s="113"/>
      <c r="H6" s="113"/>
      <c r="I6" s="113"/>
      <c r="J6" s="113"/>
      <c r="K6" s="113"/>
      <c r="L6" s="113"/>
      <c r="M6" s="113"/>
      <c r="N6" s="113"/>
      <c r="O6" s="59"/>
    </row>
    <row r="7" spans="1:15" x14ac:dyDescent="0.2">
      <c r="A7" s="58"/>
      <c r="B7" s="14"/>
      <c r="C7" s="14"/>
      <c r="D7" s="14"/>
      <c r="E7" s="14"/>
      <c r="F7" s="14"/>
      <c r="G7" s="14"/>
      <c r="H7" s="14"/>
      <c r="I7" s="14"/>
      <c r="J7" s="14"/>
      <c r="K7" s="14"/>
      <c r="L7" s="14"/>
      <c r="M7" s="14"/>
      <c r="N7" s="14"/>
      <c r="O7" s="59"/>
    </row>
    <row r="8" spans="1:15" x14ac:dyDescent="0.2">
      <c r="A8" s="58"/>
      <c r="B8" s="11" t="s">
        <v>0</v>
      </c>
      <c r="C8" s="12"/>
      <c r="D8" s="13" t="s">
        <v>78</v>
      </c>
      <c r="E8" s="48"/>
      <c r="F8" s="13" t="s">
        <v>145</v>
      </c>
      <c r="G8" s="48"/>
      <c r="H8" s="14"/>
      <c r="I8" s="48"/>
      <c r="J8" s="11" t="s">
        <v>0</v>
      </c>
      <c r="K8" s="13"/>
      <c r="L8" s="80"/>
      <c r="M8" s="48"/>
      <c r="N8" s="13" t="s">
        <v>78</v>
      </c>
      <c r="O8" s="59"/>
    </row>
    <row r="9" spans="1:15" x14ac:dyDescent="0.2">
      <c r="A9" s="58"/>
      <c r="B9" s="14" t="s">
        <v>144</v>
      </c>
      <c r="C9" s="14"/>
      <c r="D9" s="33">
        <v>24000</v>
      </c>
      <c r="E9" s="33"/>
      <c r="F9" s="32">
        <v>0.04</v>
      </c>
      <c r="G9" s="33"/>
      <c r="H9" s="14"/>
      <c r="I9" s="33"/>
      <c r="J9" s="14" t="s">
        <v>175</v>
      </c>
      <c r="K9" s="33"/>
      <c r="L9" s="14"/>
      <c r="M9" s="33"/>
      <c r="N9" s="34">
        <v>6</v>
      </c>
      <c r="O9" s="59"/>
    </row>
    <row r="10" spans="1:15" x14ac:dyDescent="0.2">
      <c r="A10" s="58"/>
      <c r="B10" s="14" t="s">
        <v>146</v>
      </c>
      <c r="C10" s="14"/>
      <c r="D10" s="52">
        <v>60</v>
      </c>
      <c r="E10" s="52"/>
      <c r="F10" s="32">
        <v>7.0000000000000007E-2</v>
      </c>
      <c r="G10" s="52"/>
      <c r="H10" s="14"/>
      <c r="I10" s="52"/>
      <c r="J10" s="60"/>
      <c r="K10" s="52"/>
      <c r="L10" s="14"/>
      <c r="M10" s="52"/>
      <c r="N10" s="60"/>
      <c r="O10" s="59"/>
    </row>
    <row r="11" spans="1:15" x14ac:dyDescent="0.2">
      <c r="A11" s="58"/>
      <c r="B11" s="14" t="s">
        <v>148</v>
      </c>
      <c r="C11" s="14"/>
      <c r="D11" s="52">
        <v>20</v>
      </c>
      <c r="E11" s="52"/>
      <c r="F11" s="32">
        <v>0.06</v>
      </c>
      <c r="G11" s="52"/>
      <c r="H11" s="14"/>
      <c r="I11" s="52"/>
      <c r="J11" s="14"/>
      <c r="K11" s="52"/>
      <c r="L11" s="14"/>
      <c r="M11" s="52"/>
      <c r="N11" s="14"/>
      <c r="O11" s="59"/>
    </row>
    <row r="12" spans="1:15" x14ac:dyDescent="0.2">
      <c r="A12" s="58"/>
      <c r="B12" s="14" t="s">
        <v>149</v>
      </c>
      <c r="C12" s="14"/>
      <c r="D12" s="52">
        <v>10</v>
      </c>
      <c r="E12" s="52"/>
      <c r="F12" s="32">
        <v>0</v>
      </c>
      <c r="G12" s="52"/>
      <c r="H12" s="14"/>
      <c r="I12" s="52"/>
      <c r="J12" s="14"/>
      <c r="K12" s="52"/>
      <c r="L12" s="14"/>
      <c r="M12" s="52"/>
      <c r="N12" s="14"/>
      <c r="O12" s="59"/>
    </row>
    <row r="13" spans="1:15" x14ac:dyDescent="0.2">
      <c r="A13" s="58"/>
      <c r="B13" s="14" t="s">
        <v>162</v>
      </c>
      <c r="C13" s="14"/>
      <c r="D13" s="52">
        <v>5</v>
      </c>
      <c r="E13" s="52"/>
      <c r="F13" s="32">
        <v>0</v>
      </c>
      <c r="G13" s="52"/>
      <c r="H13" s="14"/>
      <c r="I13" s="52"/>
      <c r="J13" s="14"/>
      <c r="K13" s="52"/>
      <c r="L13" s="14"/>
      <c r="M13" s="52"/>
      <c r="N13" s="14"/>
      <c r="O13" s="59"/>
    </row>
    <row r="14" spans="1:15" x14ac:dyDescent="0.2">
      <c r="A14" s="58"/>
      <c r="B14" s="14" t="s">
        <v>151</v>
      </c>
      <c r="C14" s="14"/>
      <c r="D14" s="51">
        <v>1000000</v>
      </c>
      <c r="E14" s="51"/>
      <c r="F14" s="32"/>
      <c r="G14" s="51"/>
      <c r="H14" s="14"/>
      <c r="I14" s="51"/>
      <c r="J14" s="14"/>
      <c r="K14" s="51"/>
      <c r="L14" s="14"/>
      <c r="M14" s="51"/>
      <c r="N14" s="14"/>
      <c r="O14" s="59"/>
    </row>
    <row r="15" spans="1:15" x14ac:dyDescent="0.2">
      <c r="A15" s="58"/>
      <c r="B15" s="14" t="s">
        <v>157</v>
      </c>
      <c r="C15" s="14"/>
      <c r="D15" s="51">
        <v>1000000</v>
      </c>
      <c r="E15" s="51"/>
      <c r="F15" s="32"/>
      <c r="G15" s="51"/>
      <c r="H15" s="14"/>
      <c r="I15" s="51"/>
      <c r="J15" s="14"/>
      <c r="K15" s="51"/>
      <c r="L15" s="14"/>
      <c r="M15" s="51"/>
      <c r="N15" s="14"/>
      <c r="O15" s="59"/>
    </row>
    <row r="16" spans="1:15" x14ac:dyDescent="0.2">
      <c r="A16" s="58"/>
      <c r="B16" s="14" t="s">
        <v>158</v>
      </c>
      <c r="C16" s="14"/>
      <c r="D16" s="32">
        <v>0.15</v>
      </c>
      <c r="E16" s="32"/>
      <c r="F16" s="32"/>
      <c r="G16" s="32"/>
      <c r="H16" s="14"/>
      <c r="I16" s="32"/>
      <c r="J16" s="14"/>
      <c r="K16" s="32"/>
      <c r="L16" s="14"/>
      <c r="M16" s="32"/>
      <c r="N16" s="14"/>
      <c r="O16" s="59"/>
    </row>
    <row r="17" spans="1:15" x14ac:dyDescent="0.2">
      <c r="A17" s="58"/>
      <c r="B17" s="14"/>
      <c r="C17" s="14"/>
      <c r="D17" s="52"/>
      <c r="E17" s="52"/>
      <c r="F17" s="32"/>
      <c r="G17" s="52"/>
      <c r="H17" s="14"/>
      <c r="I17" s="52"/>
      <c r="J17" s="14"/>
      <c r="K17" s="52"/>
      <c r="L17" s="14"/>
      <c r="M17" s="52"/>
      <c r="N17" s="14"/>
      <c r="O17" s="59"/>
    </row>
    <row r="18" spans="1:15" x14ac:dyDescent="0.2">
      <c r="A18" s="58"/>
      <c r="B18" s="12" t="s">
        <v>150</v>
      </c>
      <c r="C18" s="14"/>
      <c r="D18" s="61">
        <v>0</v>
      </c>
      <c r="E18" s="61"/>
      <c r="F18" s="62">
        <f>D18+1</f>
        <v>1</v>
      </c>
      <c r="G18" s="61"/>
      <c r="H18" s="62">
        <f>F18+1</f>
        <v>2</v>
      </c>
      <c r="I18" s="61"/>
      <c r="J18" s="62">
        <f>H18+1</f>
        <v>3</v>
      </c>
      <c r="K18" s="61"/>
      <c r="L18" s="62">
        <f>J18+1</f>
        <v>4</v>
      </c>
      <c r="M18" s="61"/>
      <c r="N18" s="62">
        <f>L18+1</f>
        <v>5</v>
      </c>
      <c r="O18" s="59"/>
    </row>
    <row r="19" spans="1:15" s="2" customFormat="1" x14ac:dyDescent="0.2">
      <c r="A19" s="63"/>
      <c r="B19" s="11" t="s">
        <v>138</v>
      </c>
      <c r="C19" s="12"/>
      <c r="D19" s="11">
        <v>2012</v>
      </c>
      <c r="E19" s="12"/>
      <c r="F19" s="11">
        <f>D19+1</f>
        <v>2013</v>
      </c>
      <c r="G19" s="12"/>
      <c r="H19" s="11">
        <f>F19+1</f>
        <v>2014</v>
      </c>
      <c r="I19" s="12"/>
      <c r="J19" s="11">
        <f>H19+1</f>
        <v>2015</v>
      </c>
      <c r="K19" s="12"/>
      <c r="L19" s="11">
        <f>J19+1</f>
        <v>2016</v>
      </c>
      <c r="M19" s="12"/>
      <c r="N19" s="11">
        <f>L19+1</f>
        <v>2017</v>
      </c>
      <c r="O19" s="64"/>
    </row>
    <row r="20" spans="1:15" s="2" customFormat="1" x14ac:dyDescent="0.2">
      <c r="A20" s="63"/>
      <c r="B20" s="12"/>
      <c r="C20" s="12"/>
      <c r="D20" s="12"/>
      <c r="E20" s="12"/>
      <c r="F20" s="12"/>
      <c r="G20" s="12"/>
      <c r="H20" s="12"/>
      <c r="I20" s="12"/>
      <c r="J20" s="12"/>
      <c r="K20" s="12"/>
      <c r="L20" s="12"/>
      <c r="M20" s="12"/>
      <c r="N20" s="12"/>
      <c r="O20" s="64"/>
    </row>
    <row r="21" spans="1:15" s="2" customFormat="1" x14ac:dyDescent="0.2">
      <c r="A21" s="63"/>
      <c r="B21" s="14" t="s">
        <v>168</v>
      </c>
      <c r="C21" s="12"/>
      <c r="D21" s="12"/>
      <c r="E21" s="12"/>
      <c r="F21" s="12"/>
      <c r="G21" s="12"/>
      <c r="H21" s="12"/>
      <c r="I21" s="12"/>
      <c r="J21" s="12"/>
      <c r="K21" s="12"/>
      <c r="L21" s="12"/>
      <c r="M21" s="12"/>
      <c r="N21" s="12"/>
      <c r="O21" s="64"/>
    </row>
    <row r="22" spans="1:15" s="2" customFormat="1" x14ac:dyDescent="0.2">
      <c r="A22" s="63"/>
      <c r="B22" s="12"/>
      <c r="C22" s="12"/>
      <c r="D22" s="12"/>
      <c r="E22" s="12"/>
      <c r="F22" s="12"/>
      <c r="G22" s="12"/>
      <c r="H22" s="12"/>
      <c r="I22" s="12"/>
      <c r="J22" s="12"/>
      <c r="K22" s="12"/>
      <c r="L22" s="12"/>
      <c r="M22" s="12"/>
      <c r="N22" s="12"/>
      <c r="O22" s="64"/>
    </row>
    <row r="23" spans="1:15" s="2" customFormat="1" x14ac:dyDescent="0.2">
      <c r="A23" s="63"/>
      <c r="B23" s="11" t="s">
        <v>169</v>
      </c>
      <c r="C23" s="12"/>
      <c r="D23" s="12"/>
      <c r="E23" s="12"/>
      <c r="F23" s="12"/>
      <c r="G23" s="12"/>
      <c r="H23" s="12"/>
      <c r="I23" s="12"/>
      <c r="J23" s="12"/>
      <c r="K23" s="12"/>
      <c r="L23" s="12"/>
      <c r="M23" s="12"/>
      <c r="N23" s="12"/>
      <c r="O23" s="64"/>
    </row>
    <row r="24" spans="1:15" x14ac:dyDescent="0.2">
      <c r="A24" s="58"/>
      <c r="B24" s="14" t="s">
        <v>139</v>
      </c>
      <c r="C24" s="14"/>
      <c r="D24" s="14"/>
      <c r="E24" s="14"/>
      <c r="F24" s="65">
        <f>D9</f>
        <v>24000</v>
      </c>
      <c r="G24" s="14"/>
      <c r="H24" s="65">
        <f>F24*(1+$F$9)</f>
        <v>24960</v>
      </c>
      <c r="I24" s="14"/>
      <c r="J24" s="65">
        <f>H24*(1+$F$9)</f>
        <v>25958.400000000001</v>
      </c>
      <c r="K24" s="14"/>
      <c r="L24" s="65">
        <f>J24*(1+$F$9)</f>
        <v>26996.736000000001</v>
      </c>
      <c r="M24" s="14"/>
      <c r="N24" s="65">
        <f>L24*(1+$F$9)</f>
        <v>28076.605440000003</v>
      </c>
      <c r="O24" s="59"/>
    </row>
    <row r="25" spans="1:15" x14ac:dyDescent="0.2">
      <c r="A25" s="58"/>
      <c r="B25" s="14" t="s">
        <v>152</v>
      </c>
      <c r="C25" s="14"/>
      <c r="D25" s="14"/>
      <c r="E25" s="14"/>
      <c r="F25" s="66">
        <f>D10</f>
        <v>60</v>
      </c>
      <c r="G25" s="14"/>
      <c r="H25" s="66">
        <f>F25*(1+$F$10)</f>
        <v>64.2</v>
      </c>
      <c r="I25" s="14"/>
      <c r="J25" s="66">
        <f>H25*(1+$F$10)</f>
        <v>68.694000000000003</v>
      </c>
      <c r="K25" s="14"/>
      <c r="L25" s="66">
        <f>J25*(1+$F$10)</f>
        <v>73.502580000000009</v>
      </c>
      <c r="M25" s="14"/>
      <c r="N25" s="66">
        <f>L25*(1+$F$10)</f>
        <v>78.647760600000012</v>
      </c>
      <c r="O25" s="59"/>
    </row>
    <row r="26" spans="1:15" x14ac:dyDescent="0.2">
      <c r="A26" s="58"/>
      <c r="B26" s="14"/>
      <c r="C26" s="14"/>
      <c r="D26" s="14"/>
      <c r="E26" s="14"/>
      <c r="F26" s="67"/>
      <c r="G26" s="14"/>
      <c r="H26" s="67"/>
      <c r="I26" s="14"/>
      <c r="J26" s="67"/>
      <c r="K26" s="14"/>
      <c r="L26" s="67"/>
      <c r="M26" s="14"/>
      <c r="N26" s="67"/>
      <c r="O26" s="59"/>
    </row>
    <row r="27" spans="1:15" x14ac:dyDescent="0.2">
      <c r="A27" s="58"/>
      <c r="B27" s="14" t="s">
        <v>2</v>
      </c>
      <c r="C27" s="14"/>
      <c r="D27" s="67"/>
      <c r="E27" s="67"/>
      <c r="F27" s="68">
        <f>F24*F25</f>
        <v>1440000</v>
      </c>
      <c r="G27" s="67"/>
      <c r="H27" s="68">
        <f t="shared" ref="H27:N27" si="0">H24*H25</f>
        <v>1602432</v>
      </c>
      <c r="I27" s="67"/>
      <c r="J27" s="68">
        <f t="shared" si="0"/>
        <v>1783186.3296000001</v>
      </c>
      <c r="K27" s="67"/>
      <c r="L27" s="68">
        <f t="shared" si="0"/>
        <v>1984329.7475788803</v>
      </c>
      <c r="M27" s="67"/>
      <c r="N27" s="68">
        <f t="shared" si="0"/>
        <v>2208162.1431057784</v>
      </c>
      <c r="O27" s="59"/>
    </row>
    <row r="28" spans="1:15" x14ac:dyDescent="0.2">
      <c r="A28" s="58"/>
      <c r="B28" s="14" t="s">
        <v>147</v>
      </c>
      <c r="C28" s="14"/>
      <c r="D28" s="67"/>
      <c r="E28" s="67"/>
      <c r="F28" s="65">
        <f>-D11*F24</f>
        <v>-480000</v>
      </c>
      <c r="G28" s="67"/>
      <c r="H28" s="65">
        <f>-$D$11*(1+$F$11)^(F18)*H24</f>
        <v>-529152.00000000012</v>
      </c>
      <c r="I28" s="67"/>
      <c r="J28" s="65">
        <f>-$D$11*(1+$F$11)^(H18)*J24</f>
        <v>-583337.16480000003</v>
      </c>
      <c r="K28" s="67"/>
      <c r="L28" s="65">
        <f>-$D$11*(1+$F$11)^(J18)*L24</f>
        <v>-643070.89047552017</v>
      </c>
      <c r="M28" s="67"/>
      <c r="N28" s="65">
        <f>-$D$11*(1+$F$11)^(L18)*N24</f>
        <v>-708921.34966021357</v>
      </c>
      <c r="O28" s="59"/>
    </row>
    <row r="29" spans="1:15" x14ac:dyDescent="0.2">
      <c r="A29" s="58"/>
      <c r="B29" s="14" t="s">
        <v>140</v>
      </c>
      <c r="C29" s="14"/>
      <c r="D29" s="67"/>
      <c r="E29" s="67"/>
      <c r="F29" s="69">
        <f>-D12*F24</f>
        <v>-240000</v>
      </c>
      <c r="G29" s="67"/>
      <c r="H29" s="69">
        <f>-$D$12*(1+$F$12)^(F19)*H24</f>
        <v>-249600</v>
      </c>
      <c r="I29" s="67"/>
      <c r="J29" s="69">
        <f>-$D$12*(1+$F$12)^(H19)*J24</f>
        <v>-259584</v>
      </c>
      <c r="K29" s="67"/>
      <c r="L29" s="69">
        <f>-$D$12*(1+$F$12)^(J19)*L24</f>
        <v>-269967.35999999999</v>
      </c>
      <c r="M29" s="67"/>
      <c r="N29" s="69">
        <f>-$D$12*(1+$F$12)^(L19)*N24</f>
        <v>-280766.05440000002</v>
      </c>
      <c r="O29" s="59"/>
    </row>
    <row r="30" spans="1:15" x14ac:dyDescent="0.2">
      <c r="A30" s="58"/>
      <c r="B30" s="14" t="s">
        <v>54</v>
      </c>
      <c r="C30" s="14"/>
      <c r="D30" s="67"/>
      <c r="E30" s="67"/>
      <c r="F30" s="65">
        <f>SUM(F27:F29)</f>
        <v>720000</v>
      </c>
      <c r="G30" s="67"/>
      <c r="H30" s="65">
        <f t="shared" ref="H30:N30" si="1">SUM(H27:H29)</f>
        <v>823680</v>
      </c>
      <c r="I30" s="67"/>
      <c r="J30" s="65">
        <f t="shared" si="1"/>
        <v>940265.16479999991</v>
      </c>
      <c r="K30" s="67"/>
      <c r="L30" s="65">
        <f t="shared" si="1"/>
        <v>1071291.49710336</v>
      </c>
      <c r="M30" s="67"/>
      <c r="N30" s="65">
        <f t="shared" si="1"/>
        <v>1218474.7390455648</v>
      </c>
      <c r="O30" s="59"/>
    </row>
    <row r="31" spans="1:15" x14ac:dyDescent="0.2">
      <c r="A31" s="58"/>
      <c r="B31" s="14" t="s">
        <v>56</v>
      </c>
      <c r="C31" s="14"/>
      <c r="D31" s="67"/>
      <c r="E31" s="67"/>
      <c r="F31" s="69">
        <f>-$D$14/5</f>
        <v>-200000</v>
      </c>
      <c r="G31" s="67"/>
      <c r="H31" s="69">
        <f t="shared" ref="H31:N31" si="2">-$D$14/5</f>
        <v>-200000</v>
      </c>
      <c r="I31" s="67"/>
      <c r="J31" s="69">
        <f t="shared" si="2"/>
        <v>-200000</v>
      </c>
      <c r="K31" s="67"/>
      <c r="L31" s="69">
        <f t="shared" si="2"/>
        <v>-200000</v>
      </c>
      <c r="M31" s="67"/>
      <c r="N31" s="69">
        <f t="shared" si="2"/>
        <v>-200000</v>
      </c>
      <c r="O31" s="59"/>
    </row>
    <row r="32" spans="1:15" x14ac:dyDescent="0.2">
      <c r="A32" s="58"/>
      <c r="B32" s="14" t="s">
        <v>141</v>
      </c>
      <c r="C32" s="14"/>
      <c r="D32" s="67"/>
      <c r="E32" s="67"/>
      <c r="F32" s="65">
        <f>F30+F31</f>
        <v>520000</v>
      </c>
      <c r="G32" s="67"/>
      <c r="H32" s="67">
        <f>H30+H31</f>
        <v>623680</v>
      </c>
      <c r="I32" s="67"/>
      <c r="J32" s="67">
        <f>J30+J31</f>
        <v>740265.16479999991</v>
      </c>
      <c r="K32" s="67"/>
      <c r="L32" s="67">
        <f>L30+L31</f>
        <v>871291.49710336002</v>
      </c>
      <c r="M32" s="67"/>
      <c r="N32" s="67">
        <f>N30+N31</f>
        <v>1018474.7390455648</v>
      </c>
      <c r="O32" s="59"/>
    </row>
    <row r="33" spans="1:15" x14ac:dyDescent="0.2">
      <c r="A33" s="58"/>
      <c r="B33" s="14" t="s">
        <v>143</v>
      </c>
      <c r="C33" s="14"/>
      <c r="D33" s="70">
        <v>0.4</v>
      </c>
      <c r="E33" s="70"/>
      <c r="F33" s="69">
        <f>-$D$33*F32</f>
        <v>-208000</v>
      </c>
      <c r="G33" s="70"/>
      <c r="H33" s="69">
        <f t="shared" ref="H33:N33" si="3">-$D$33*H32</f>
        <v>-249472</v>
      </c>
      <c r="I33" s="70"/>
      <c r="J33" s="69">
        <f t="shared" si="3"/>
        <v>-296106.06591999996</v>
      </c>
      <c r="K33" s="70"/>
      <c r="L33" s="69">
        <f t="shared" si="3"/>
        <v>-348516.59884134401</v>
      </c>
      <c r="M33" s="70"/>
      <c r="N33" s="69">
        <f t="shared" si="3"/>
        <v>-407389.89561822591</v>
      </c>
      <c r="O33" s="59"/>
    </row>
    <row r="34" spans="1:15" x14ac:dyDescent="0.2">
      <c r="A34" s="58"/>
      <c r="B34" s="14" t="s">
        <v>5</v>
      </c>
      <c r="C34" s="14"/>
      <c r="D34" s="71"/>
      <c r="E34" s="71"/>
      <c r="F34" s="65">
        <f>F32+F33</f>
        <v>312000</v>
      </c>
      <c r="G34" s="71"/>
      <c r="H34" s="67">
        <f>H32+H33</f>
        <v>374208</v>
      </c>
      <c r="I34" s="71"/>
      <c r="J34" s="67">
        <f>J32+J33</f>
        <v>444159.09887999995</v>
      </c>
      <c r="K34" s="71"/>
      <c r="L34" s="67">
        <f>L32+L33</f>
        <v>522774.89826201601</v>
      </c>
      <c r="M34" s="71"/>
      <c r="N34" s="67">
        <f>N32+N33</f>
        <v>611084.84342733887</v>
      </c>
      <c r="O34" s="59"/>
    </row>
    <row r="35" spans="1:15" x14ac:dyDescent="0.2">
      <c r="A35" s="58"/>
      <c r="B35" s="14" t="s">
        <v>6</v>
      </c>
      <c r="C35" s="14"/>
      <c r="D35" s="71"/>
      <c r="E35" s="71"/>
      <c r="F35" s="69">
        <f>-F31</f>
        <v>200000</v>
      </c>
      <c r="G35" s="71"/>
      <c r="H35" s="72">
        <f>-H31</f>
        <v>200000</v>
      </c>
      <c r="I35" s="71"/>
      <c r="J35" s="72">
        <f>-J31</f>
        <v>200000</v>
      </c>
      <c r="K35" s="71"/>
      <c r="L35" s="72">
        <f>-L31</f>
        <v>200000</v>
      </c>
      <c r="M35" s="71"/>
      <c r="N35" s="72">
        <f>-N31</f>
        <v>200000</v>
      </c>
      <c r="O35" s="59"/>
    </row>
    <row r="36" spans="1:15" x14ac:dyDescent="0.2">
      <c r="A36" s="58"/>
      <c r="B36" s="14" t="s">
        <v>142</v>
      </c>
      <c r="C36" s="14"/>
      <c r="D36" s="71"/>
      <c r="E36" s="71"/>
      <c r="F36" s="65">
        <f>F34+F35</f>
        <v>512000</v>
      </c>
      <c r="G36" s="71"/>
      <c r="H36" s="67">
        <f>H34+H35</f>
        <v>574208</v>
      </c>
      <c r="I36" s="71"/>
      <c r="J36" s="67">
        <f>J34+J35</f>
        <v>644159.09887999995</v>
      </c>
      <c r="K36" s="71"/>
      <c r="L36" s="67">
        <f>L34+L35</f>
        <v>722774.89826201601</v>
      </c>
      <c r="M36" s="71"/>
      <c r="N36" s="67">
        <f>N34+N35</f>
        <v>811084.84342733887</v>
      </c>
      <c r="O36" s="59"/>
    </row>
    <row r="37" spans="1:15" x14ac:dyDescent="0.2">
      <c r="A37" s="58"/>
      <c r="B37" s="14" t="s">
        <v>176</v>
      </c>
      <c r="C37" s="14"/>
      <c r="D37" s="71"/>
      <c r="E37" s="71"/>
      <c r="F37" s="65"/>
      <c r="G37" s="71"/>
      <c r="H37" s="67"/>
      <c r="I37" s="71"/>
      <c r="J37" s="67"/>
      <c r="K37" s="71"/>
      <c r="L37" s="67"/>
      <c r="M37" s="71"/>
      <c r="N37" s="67">
        <f>N9*N34</f>
        <v>3666509.0605640332</v>
      </c>
      <c r="O37" s="59"/>
    </row>
    <row r="38" spans="1:15" x14ac:dyDescent="0.2">
      <c r="A38" s="58"/>
      <c r="B38" s="14" t="s">
        <v>153</v>
      </c>
      <c r="C38" s="14"/>
      <c r="D38" s="73">
        <f>-(D14+D15)</f>
        <v>-2000000</v>
      </c>
      <c r="E38" s="74"/>
      <c r="F38" s="69"/>
      <c r="G38" s="74"/>
      <c r="H38" s="72"/>
      <c r="I38" s="74"/>
      <c r="J38" s="72"/>
      <c r="K38" s="74"/>
      <c r="L38" s="72"/>
      <c r="M38" s="74"/>
      <c r="N38" s="72"/>
      <c r="O38" s="59"/>
    </row>
    <row r="39" spans="1:15" x14ac:dyDescent="0.2">
      <c r="A39" s="58"/>
      <c r="B39" s="14" t="s">
        <v>154</v>
      </c>
      <c r="C39" s="14"/>
      <c r="D39" s="75">
        <f>SUM(D36:D38)</f>
        <v>-2000000</v>
      </c>
      <c r="E39" s="75"/>
      <c r="F39" s="75">
        <f t="shared" ref="F39:N39" si="4">SUM(F36:F38)</f>
        <v>512000</v>
      </c>
      <c r="G39" s="75"/>
      <c r="H39" s="75">
        <f t="shared" si="4"/>
        <v>574208</v>
      </c>
      <c r="I39" s="75"/>
      <c r="J39" s="75">
        <f t="shared" si="4"/>
        <v>644159.09887999995</v>
      </c>
      <c r="K39" s="75"/>
      <c r="L39" s="75">
        <f t="shared" si="4"/>
        <v>722774.89826201601</v>
      </c>
      <c r="M39" s="75"/>
      <c r="N39" s="75">
        <f t="shared" si="4"/>
        <v>4477593.9039913723</v>
      </c>
      <c r="O39" s="59"/>
    </row>
    <row r="40" spans="1:15" x14ac:dyDescent="0.2">
      <c r="A40" s="58"/>
      <c r="B40" s="14"/>
      <c r="C40" s="14"/>
      <c r="D40" s="74"/>
      <c r="E40" s="74"/>
      <c r="F40" s="65"/>
      <c r="G40" s="74"/>
      <c r="H40" s="67"/>
      <c r="I40" s="74"/>
      <c r="J40" s="67"/>
      <c r="K40" s="74"/>
      <c r="L40" s="67"/>
      <c r="M40" s="74"/>
      <c r="N40" s="67"/>
      <c r="O40" s="59"/>
    </row>
    <row r="41" spans="1:15" x14ac:dyDescent="0.2">
      <c r="A41" s="58"/>
      <c r="B41" s="76" t="s">
        <v>155</v>
      </c>
      <c r="C41" s="77"/>
      <c r="D41" s="103">
        <f>IRR(D39:N39,0)</f>
        <v>0.38229759991674572</v>
      </c>
      <c r="E41" s="78"/>
      <c r="F41" s="65"/>
      <c r="G41" s="78"/>
      <c r="H41" s="67"/>
      <c r="I41" s="78"/>
      <c r="J41" s="67"/>
      <c r="K41" s="78"/>
      <c r="L41" s="67"/>
      <c r="M41" s="78"/>
      <c r="N41" s="67"/>
      <c r="O41" s="59"/>
    </row>
    <row r="42" spans="1:15" x14ac:dyDescent="0.2">
      <c r="A42" s="58"/>
      <c r="B42" s="79" t="s">
        <v>174</v>
      </c>
      <c r="C42" s="80"/>
      <c r="D42" s="104">
        <f>NPV(D16,F39:N39)+D39</f>
        <v>1942350.6110903006</v>
      </c>
      <c r="E42" s="81"/>
      <c r="F42" s="65"/>
      <c r="G42" s="81"/>
      <c r="H42" s="67"/>
      <c r="I42" s="81"/>
      <c r="J42" s="67"/>
      <c r="K42" s="81"/>
      <c r="L42" s="67"/>
      <c r="M42" s="81"/>
      <c r="N42" s="67"/>
      <c r="O42" s="59"/>
    </row>
    <row r="43" spans="1:15" x14ac:dyDescent="0.2">
      <c r="A43" s="58"/>
      <c r="B43" s="12"/>
      <c r="C43" s="14"/>
      <c r="D43" s="81"/>
      <c r="E43" s="81"/>
      <c r="F43" s="65"/>
      <c r="G43" s="81"/>
      <c r="H43" s="67"/>
      <c r="I43" s="81"/>
      <c r="J43" s="67"/>
      <c r="K43" s="81"/>
      <c r="L43" s="67"/>
      <c r="M43" s="81"/>
      <c r="N43" s="67"/>
      <c r="O43" s="59"/>
    </row>
    <row r="44" spans="1:15" x14ac:dyDescent="0.2">
      <c r="A44" s="58"/>
      <c r="B44" s="14"/>
      <c r="C44" s="14"/>
      <c r="D44" s="74"/>
      <c r="E44" s="74"/>
      <c r="F44" s="65"/>
      <c r="G44" s="74"/>
      <c r="H44" s="67"/>
      <c r="I44" s="74"/>
      <c r="J44" s="67"/>
      <c r="K44" s="74"/>
      <c r="L44" s="67"/>
      <c r="M44" s="74"/>
      <c r="N44" s="67"/>
      <c r="O44" s="59"/>
    </row>
    <row r="45" spans="1:15" x14ac:dyDescent="0.2">
      <c r="A45" s="58"/>
      <c r="B45" s="14" t="s">
        <v>170</v>
      </c>
      <c r="C45" s="14"/>
      <c r="D45" s="74"/>
      <c r="E45" s="74"/>
      <c r="F45" s="65"/>
      <c r="G45" s="74"/>
      <c r="H45" s="67"/>
      <c r="I45" s="74"/>
      <c r="J45" s="67"/>
      <c r="K45" s="74"/>
      <c r="L45" s="67"/>
      <c r="M45" s="74"/>
      <c r="N45" s="67"/>
      <c r="O45" s="59"/>
    </row>
    <row r="46" spans="1:15" x14ac:dyDescent="0.2">
      <c r="A46" s="58"/>
      <c r="B46" s="14"/>
      <c r="C46" s="14"/>
      <c r="D46" s="71"/>
      <c r="E46" s="71"/>
      <c r="F46" s="67"/>
      <c r="G46" s="71"/>
      <c r="H46" s="67"/>
      <c r="I46" s="71"/>
      <c r="J46" s="67"/>
      <c r="K46" s="71"/>
      <c r="L46" s="67"/>
      <c r="M46" s="71"/>
      <c r="N46" s="67"/>
      <c r="O46" s="59"/>
    </row>
    <row r="47" spans="1:15" x14ac:dyDescent="0.2">
      <c r="A47" s="58"/>
      <c r="B47" s="11" t="s">
        <v>229</v>
      </c>
      <c r="C47" s="12"/>
      <c r="D47" s="71"/>
      <c r="E47" s="71"/>
      <c r="F47" s="67"/>
      <c r="G47" s="71"/>
      <c r="H47" s="67"/>
      <c r="I47" s="71"/>
      <c r="J47" s="67"/>
      <c r="K47" s="71"/>
      <c r="L47" s="67"/>
      <c r="M47" s="71"/>
      <c r="N47" s="67"/>
      <c r="O47" s="59"/>
    </row>
    <row r="48" spans="1:15" x14ac:dyDescent="0.2">
      <c r="A48" s="58"/>
      <c r="B48" s="14" t="s">
        <v>160</v>
      </c>
      <c r="C48" s="14"/>
      <c r="D48" s="71"/>
      <c r="E48" s="71"/>
      <c r="F48" s="50">
        <f>-F29</f>
        <v>240000</v>
      </c>
      <c r="G48" s="71"/>
      <c r="H48" s="50">
        <f t="shared" ref="H48:N48" si="5">-H29</f>
        <v>249600</v>
      </c>
      <c r="I48" s="71"/>
      <c r="J48" s="50">
        <f t="shared" si="5"/>
        <v>259584</v>
      </c>
      <c r="K48" s="71"/>
      <c r="L48" s="50">
        <f t="shared" si="5"/>
        <v>269967.35999999999</v>
      </c>
      <c r="M48" s="71"/>
      <c r="N48" s="50">
        <f t="shared" si="5"/>
        <v>280766.05440000002</v>
      </c>
      <c r="O48" s="59"/>
    </row>
    <row r="49" spans="1:15" x14ac:dyDescent="0.2">
      <c r="A49" s="58"/>
      <c r="B49" s="14" t="s">
        <v>161</v>
      </c>
      <c r="C49" s="14"/>
      <c r="D49" s="71"/>
      <c r="E49" s="71"/>
      <c r="F49" s="72">
        <f>-$D$13*F24</f>
        <v>-120000</v>
      </c>
      <c r="G49" s="71"/>
      <c r="H49" s="72">
        <f>-$D$13*H24</f>
        <v>-124800</v>
      </c>
      <c r="I49" s="71"/>
      <c r="J49" s="72">
        <f>-$D$13*J24</f>
        <v>-129792</v>
      </c>
      <c r="K49" s="71"/>
      <c r="L49" s="72">
        <f>-$D$13*L24</f>
        <v>-134983.67999999999</v>
      </c>
      <c r="M49" s="71"/>
      <c r="N49" s="72">
        <f>-$D$13*N24</f>
        <v>-140383.02720000001</v>
      </c>
      <c r="O49" s="59"/>
    </row>
    <row r="50" spans="1:15" x14ac:dyDescent="0.2">
      <c r="A50" s="58"/>
      <c r="B50" s="14" t="s">
        <v>230</v>
      </c>
      <c r="C50" s="14"/>
      <c r="D50" s="71"/>
      <c r="E50" s="71"/>
      <c r="F50" s="50">
        <f>F48+F49</f>
        <v>120000</v>
      </c>
      <c r="G50" s="71"/>
      <c r="H50" s="50">
        <f t="shared" ref="H50:N50" si="6">H48+H49</f>
        <v>124800</v>
      </c>
      <c r="I50" s="71"/>
      <c r="J50" s="50">
        <f t="shared" si="6"/>
        <v>129792</v>
      </c>
      <c r="K50" s="71"/>
      <c r="L50" s="50">
        <f t="shared" si="6"/>
        <v>134983.67999999999</v>
      </c>
      <c r="M50" s="71"/>
      <c r="N50" s="50">
        <f t="shared" si="6"/>
        <v>140383.02720000001</v>
      </c>
      <c r="O50" s="59"/>
    </row>
    <row r="51" spans="1:15" x14ac:dyDescent="0.2">
      <c r="A51" s="58"/>
      <c r="B51" s="14" t="s">
        <v>159</v>
      </c>
      <c r="C51" s="14"/>
      <c r="D51" s="70">
        <v>0.4</v>
      </c>
      <c r="E51" s="70"/>
      <c r="F51" s="72">
        <f>-$D$51*F50</f>
        <v>-48000</v>
      </c>
      <c r="G51" s="70"/>
      <c r="H51" s="72">
        <f t="shared" ref="H51:N51" si="7">-$D$51*H50</f>
        <v>-49920</v>
      </c>
      <c r="I51" s="70"/>
      <c r="J51" s="72">
        <f t="shared" si="7"/>
        <v>-51916.800000000003</v>
      </c>
      <c r="K51" s="70"/>
      <c r="L51" s="72">
        <f t="shared" si="7"/>
        <v>-53993.472000000002</v>
      </c>
      <c r="M51" s="70"/>
      <c r="N51" s="72">
        <f t="shared" si="7"/>
        <v>-56153.210880000006</v>
      </c>
      <c r="O51" s="59"/>
    </row>
    <row r="52" spans="1:15" x14ac:dyDescent="0.2">
      <c r="A52" s="58"/>
      <c r="B52" s="14" t="s">
        <v>172</v>
      </c>
      <c r="C52" s="14"/>
      <c r="D52" s="71"/>
      <c r="E52" s="71"/>
      <c r="F52" s="50">
        <f>F50+F51</f>
        <v>72000</v>
      </c>
      <c r="G52" s="71"/>
      <c r="H52" s="50">
        <f t="shared" ref="H52:N52" si="8">H50+H51</f>
        <v>74880</v>
      </c>
      <c r="I52" s="71"/>
      <c r="J52" s="50">
        <f t="shared" si="8"/>
        <v>77875.199999999997</v>
      </c>
      <c r="K52" s="71"/>
      <c r="L52" s="50">
        <f t="shared" si="8"/>
        <v>80990.207999999984</v>
      </c>
      <c r="M52" s="71"/>
      <c r="N52" s="50">
        <f t="shared" si="8"/>
        <v>84229.816320000013</v>
      </c>
      <c r="O52" s="59"/>
    </row>
    <row r="53" spans="1:15" x14ac:dyDescent="0.2">
      <c r="A53" s="58"/>
      <c r="B53" s="14"/>
      <c r="C53" s="14"/>
      <c r="D53" s="71"/>
      <c r="E53" s="71"/>
      <c r="F53" s="67"/>
      <c r="G53" s="71"/>
      <c r="H53" s="67"/>
      <c r="I53" s="71"/>
      <c r="J53" s="67"/>
      <c r="K53" s="71"/>
      <c r="L53" s="67"/>
      <c r="M53" s="71"/>
      <c r="N53" s="67"/>
      <c r="O53" s="59"/>
    </row>
    <row r="54" spans="1:15" x14ac:dyDescent="0.2">
      <c r="A54" s="58"/>
      <c r="B54" s="14" t="s">
        <v>231</v>
      </c>
      <c r="C54" s="14"/>
      <c r="D54" s="71"/>
      <c r="E54" s="71"/>
      <c r="F54" s="50">
        <f>F36</f>
        <v>512000</v>
      </c>
      <c r="G54" s="91"/>
      <c r="H54" s="50">
        <f t="shared" ref="H54:N54" si="9">H36</f>
        <v>574208</v>
      </c>
      <c r="I54" s="91"/>
      <c r="J54" s="50">
        <f t="shared" si="9"/>
        <v>644159.09887999995</v>
      </c>
      <c r="K54" s="91"/>
      <c r="L54" s="50">
        <f t="shared" si="9"/>
        <v>722774.89826201601</v>
      </c>
      <c r="M54" s="91"/>
      <c r="N54" s="50">
        <f t="shared" si="9"/>
        <v>811084.84342733887</v>
      </c>
      <c r="O54" s="59"/>
    </row>
    <row r="55" spans="1:15" x14ac:dyDescent="0.2">
      <c r="A55" s="58"/>
      <c r="B55" s="14"/>
      <c r="C55" s="14"/>
      <c r="D55" s="71"/>
      <c r="E55" s="71"/>
      <c r="F55" s="67"/>
      <c r="G55" s="71"/>
      <c r="H55" s="67"/>
      <c r="I55" s="71"/>
      <c r="J55" s="67"/>
      <c r="K55" s="71"/>
      <c r="L55" s="67"/>
      <c r="M55" s="71"/>
      <c r="N55" s="67"/>
      <c r="O55" s="59"/>
    </row>
    <row r="56" spans="1:15" x14ac:dyDescent="0.2">
      <c r="A56" s="58"/>
      <c r="B56" s="14" t="s">
        <v>232</v>
      </c>
      <c r="C56" s="14"/>
      <c r="D56" s="71"/>
      <c r="E56" s="71"/>
      <c r="F56" s="67">
        <f>-($D$11)*F24</f>
        <v>-480000</v>
      </c>
      <c r="G56" s="71"/>
      <c r="H56" s="67">
        <f t="shared" ref="H56:N56" si="10">-($D$11)*H24</f>
        <v>-499200</v>
      </c>
      <c r="I56" s="71"/>
      <c r="J56" s="67">
        <f t="shared" si="10"/>
        <v>-519168</v>
      </c>
      <c r="K56" s="71"/>
      <c r="L56" s="67">
        <f t="shared" si="10"/>
        <v>-539934.71999999997</v>
      </c>
      <c r="M56" s="71"/>
      <c r="N56" s="67">
        <f t="shared" si="10"/>
        <v>-561532.10880000005</v>
      </c>
      <c r="O56" s="59"/>
    </row>
    <row r="57" spans="1:15" x14ac:dyDescent="0.2">
      <c r="A57" s="58"/>
      <c r="B57" s="14" t="s">
        <v>163</v>
      </c>
      <c r="C57" s="14"/>
      <c r="D57" s="70">
        <v>0.4</v>
      </c>
      <c r="E57" s="70"/>
      <c r="F57" s="72">
        <f>-$D$57*F56</f>
        <v>192000</v>
      </c>
      <c r="G57" s="70"/>
      <c r="H57" s="72">
        <f t="shared" ref="H57:N57" si="11">-$D$57*H56</f>
        <v>199680</v>
      </c>
      <c r="I57" s="70"/>
      <c r="J57" s="72">
        <f t="shared" si="11"/>
        <v>207667.20000000001</v>
      </c>
      <c r="K57" s="70"/>
      <c r="L57" s="72">
        <f t="shared" si="11"/>
        <v>215973.88800000001</v>
      </c>
      <c r="M57" s="70"/>
      <c r="N57" s="72">
        <f t="shared" si="11"/>
        <v>224612.84352000002</v>
      </c>
      <c r="O57" s="59"/>
    </row>
    <row r="58" spans="1:15" x14ac:dyDescent="0.2">
      <c r="A58" s="58"/>
      <c r="B58" s="14" t="s">
        <v>171</v>
      </c>
      <c r="C58" s="14"/>
      <c r="D58" s="14"/>
      <c r="E58" s="14"/>
      <c r="F58" s="50">
        <f>F56+F57</f>
        <v>-288000</v>
      </c>
      <c r="G58" s="14"/>
      <c r="H58" s="50">
        <f t="shared" ref="H58:N58" si="12">H56+H57</f>
        <v>-299520</v>
      </c>
      <c r="I58" s="14"/>
      <c r="J58" s="50">
        <f t="shared" si="12"/>
        <v>-311500.79999999999</v>
      </c>
      <c r="K58" s="14"/>
      <c r="L58" s="50">
        <f t="shared" si="12"/>
        <v>-323960.83199999994</v>
      </c>
      <c r="M58" s="14"/>
      <c r="N58" s="50">
        <f t="shared" si="12"/>
        <v>-336919.26528000005</v>
      </c>
      <c r="O58" s="59"/>
    </row>
    <row r="59" spans="1:15" x14ac:dyDescent="0.2">
      <c r="A59" s="58"/>
      <c r="B59" s="14"/>
      <c r="C59" s="14"/>
      <c r="D59" s="14"/>
      <c r="E59" s="14"/>
      <c r="F59" s="50"/>
      <c r="G59" s="14"/>
      <c r="H59" s="50"/>
      <c r="I59" s="14"/>
      <c r="J59" s="50"/>
      <c r="K59" s="14"/>
      <c r="L59" s="50"/>
      <c r="M59" s="14"/>
      <c r="N59" s="50"/>
      <c r="O59" s="59"/>
    </row>
    <row r="60" spans="1:15" x14ac:dyDescent="0.2">
      <c r="A60" s="58"/>
      <c r="B60" s="14" t="s">
        <v>178</v>
      </c>
      <c r="C60" s="14"/>
      <c r="D60" s="14"/>
      <c r="E60" s="14"/>
      <c r="F60" s="14"/>
      <c r="G60" s="14"/>
      <c r="H60" s="14"/>
      <c r="I60" s="14"/>
      <c r="J60" s="14"/>
      <c r="K60" s="14"/>
      <c r="L60" s="14"/>
      <c r="M60" s="14"/>
      <c r="N60" s="50">
        <f>N37</f>
        <v>3666509.0605640332</v>
      </c>
      <c r="O60" s="59"/>
    </row>
    <row r="61" spans="1:15" x14ac:dyDescent="0.2">
      <c r="A61" s="58"/>
      <c r="B61" s="14"/>
      <c r="C61" s="14"/>
      <c r="D61" s="14"/>
      <c r="E61" s="14"/>
      <c r="F61" s="14"/>
      <c r="G61" s="14"/>
      <c r="H61" s="14"/>
      <c r="I61" s="14"/>
      <c r="J61" s="14"/>
      <c r="K61" s="14"/>
      <c r="L61" s="14"/>
      <c r="M61" s="14"/>
      <c r="N61" s="82"/>
      <c r="O61" s="59"/>
    </row>
    <row r="62" spans="1:15" x14ac:dyDescent="0.2">
      <c r="A62" s="58"/>
      <c r="B62" s="14" t="s">
        <v>164</v>
      </c>
      <c r="C62" s="14"/>
      <c r="D62" s="14"/>
      <c r="E62" s="14"/>
      <c r="F62" s="82">
        <f>F52+F54+F58+F60</f>
        <v>296000</v>
      </c>
      <c r="G62" s="14"/>
      <c r="H62" s="82">
        <f t="shared" ref="H62:N62" si="13">H52+H54+H58+H60</f>
        <v>349568</v>
      </c>
      <c r="I62" s="14"/>
      <c r="J62" s="82">
        <f t="shared" si="13"/>
        <v>410533.49887999991</v>
      </c>
      <c r="K62" s="14"/>
      <c r="L62" s="82">
        <f t="shared" si="13"/>
        <v>479804.27426201606</v>
      </c>
      <c r="M62" s="14"/>
      <c r="N62" s="82">
        <f t="shared" si="13"/>
        <v>4224904.4550313717</v>
      </c>
      <c r="O62" s="59"/>
    </row>
    <row r="63" spans="1:15" x14ac:dyDescent="0.2">
      <c r="A63" s="58"/>
      <c r="B63" s="14" t="s">
        <v>15</v>
      </c>
      <c r="C63" s="14"/>
      <c r="D63" s="72">
        <f>-(D14+D15)</f>
        <v>-2000000</v>
      </c>
      <c r="E63" s="67"/>
      <c r="F63" s="72"/>
      <c r="G63" s="67"/>
      <c r="H63" s="72"/>
      <c r="I63" s="67"/>
      <c r="J63" s="72"/>
      <c r="K63" s="67"/>
      <c r="L63" s="72"/>
      <c r="M63" s="67"/>
      <c r="N63" s="72"/>
      <c r="O63" s="59"/>
    </row>
    <row r="64" spans="1:15" x14ac:dyDescent="0.2">
      <c r="A64" s="58"/>
      <c r="B64" s="14" t="s">
        <v>165</v>
      </c>
      <c r="C64" s="14"/>
      <c r="D64" s="50">
        <f>D62+D63</f>
        <v>-2000000</v>
      </c>
      <c r="E64" s="50"/>
      <c r="F64" s="50">
        <f t="shared" ref="F64:N64" si="14">F62+F63</f>
        <v>296000</v>
      </c>
      <c r="G64" s="50"/>
      <c r="H64" s="50">
        <f t="shared" si="14"/>
        <v>349568</v>
      </c>
      <c r="I64" s="50"/>
      <c r="J64" s="50">
        <f t="shared" si="14"/>
        <v>410533.49887999991</v>
      </c>
      <c r="K64" s="50"/>
      <c r="L64" s="50">
        <f t="shared" si="14"/>
        <v>479804.27426201606</v>
      </c>
      <c r="M64" s="50"/>
      <c r="N64" s="50">
        <f t="shared" si="14"/>
        <v>4224904.4550313717</v>
      </c>
      <c r="O64" s="59"/>
    </row>
    <row r="65" spans="1:15" x14ac:dyDescent="0.2">
      <c r="A65" s="58"/>
      <c r="B65" s="14"/>
      <c r="C65" s="14"/>
      <c r="D65" s="67"/>
      <c r="E65" s="67"/>
      <c r="F65" s="67"/>
      <c r="G65" s="67"/>
      <c r="H65" s="67"/>
      <c r="I65" s="67"/>
      <c r="J65" s="67"/>
      <c r="K65" s="67"/>
      <c r="L65" s="67"/>
      <c r="M65" s="67"/>
      <c r="N65" s="67"/>
      <c r="O65" s="59"/>
    </row>
    <row r="66" spans="1:15" x14ac:dyDescent="0.2">
      <c r="A66" s="58"/>
      <c r="B66" s="76" t="s">
        <v>155</v>
      </c>
      <c r="C66" s="77"/>
      <c r="D66" s="103">
        <f>IRR(D64:N64)</f>
        <v>0.28782016496152596</v>
      </c>
      <c r="E66" s="83"/>
      <c r="F66" s="67"/>
      <c r="G66" s="83"/>
      <c r="H66" s="67"/>
      <c r="I66" s="83"/>
      <c r="J66" s="67"/>
      <c r="K66" s="83"/>
      <c r="L66" s="67"/>
      <c r="M66" s="83"/>
      <c r="N66" s="67"/>
      <c r="O66" s="59"/>
    </row>
    <row r="67" spans="1:15" x14ac:dyDescent="0.2">
      <c r="A67" s="58"/>
      <c r="B67" s="79" t="s">
        <v>174</v>
      </c>
      <c r="C67" s="80"/>
      <c r="D67" s="104">
        <f>NPV(D16,F64:N64)+D64</f>
        <v>1166501.2282665442</v>
      </c>
      <c r="E67" s="49"/>
      <c r="F67" s="67"/>
      <c r="G67" s="49"/>
      <c r="H67" s="67"/>
      <c r="I67" s="49"/>
      <c r="J67" s="67"/>
      <c r="K67" s="49"/>
      <c r="L67" s="67"/>
      <c r="M67" s="49"/>
      <c r="N67" s="67"/>
      <c r="O67" s="59"/>
    </row>
    <row r="68" spans="1:15" x14ac:dyDescent="0.2">
      <c r="A68" s="58"/>
      <c r="B68" s="14"/>
      <c r="C68" s="14"/>
      <c r="D68" s="67"/>
      <c r="E68" s="67"/>
      <c r="F68" s="67"/>
      <c r="G68" s="67"/>
      <c r="H68" s="67"/>
      <c r="I68" s="67"/>
      <c r="J68" s="67"/>
      <c r="K68" s="67"/>
      <c r="L68" s="67"/>
      <c r="M68" s="67"/>
      <c r="N68" s="67"/>
      <c r="O68" s="59"/>
    </row>
    <row r="69" spans="1:15" x14ac:dyDescent="0.2">
      <c r="A69" s="58"/>
      <c r="B69" s="14" t="s">
        <v>177</v>
      </c>
      <c r="C69" s="14"/>
      <c r="D69" s="67"/>
      <c r="E69" s="67"/>
      <c r="F69" s="67"/>
      <c r="G69" s="67"/>
      <c r="H69" s="67"/>
      <c r="I69" s="67"/>
      <c r="J69" s="67"/>
      <c r="K69" s="67"/>
      <c r="L69" s="67"/>
      <c r="M69" s="67"/>
      <c r="N69" s="67"/>
      <c r="O69" s="59"/>
    </row>
    <row r="70" spans="1:15" x14ac:dyDescent="0.2">
      <c r="A70" s="58"/>
      <c r="B70" s="14"/>
      <c r="C70" s="14"/>
      <c r="D70" s="67"/>
      <c r="E70" s="67"/>
      <c r="F70" s="67"/>
      <c r="G70" s="67"/>
      <c r="H70" s="67"/>
      <c r="I70" s="67"/>
      <c r="J70" s="67"/>
      <c r="K70" s="67"/>
      <c r="L70" s="67"/>
      <c r="M70" s="67"/>
      <c r="N70" s="67"/>
      <c r="O70" s="59"/>
    </row>
    <row r="71" spans="1:15" ht="13.5" thickBot="1" x14ac:dyDescent="0.25">
      <c r="A71" s="84"/>
      <c r="B71" s="85"/>
      <c r="C71" s="85"/>
      <c r="D71" s="86"/>
      <c r="E71" s="86"/>
      <c r="F71" s="86"/>
      <c r="G71" s="86"/>
      <c r="H71" s="86"/>
      <c r="I71" s="86"/>
      <c r="J71" s="86"/>
      <c r="K71" s="86"/>
      <c r="L71" s="86"/>
      <c r="M71" s="86"/>
      <c r="N71" s="86"/>
      <c r="O71" s="87"/>
    </row>
    <row r="72" spans="1:15" x14ac:dyDescent="0.2">
      <c r="D72" s="5"/>
      <c r="E72" s="5"/>
      <c r="F72" s="5"/>
      <c r="G72" s="5"/>
      <c r="H72" s="5"/>
      <c r="I72" s="5"/>
      <c r="J72" s="5"/>
      <c r="K72" s="5"/>
      <c r="L72" s="5"/>
      <c r="M72" s="5"/>
      <c r="N72" s="5"/>
    </row>
    <row r="73" spans="1:15" x14ac:dyDescent="0.2">
      <c r="D73" s="5"/>
      <c r="E73" s="5"/>
      <c r="F73" s="5"/>
      <c r="G73" s="5"/>
      <c r="H73" s="5"/>
      <c r="I73" s="5"/>
      <c r="J73" s="5"/>
      <c r="K73" s="5"/>
      <c r="L73" s="5"/>
      <c r="M73" s="5"/>
      <c r="N73" s="5"/>
    </row>
    <row r="74" spans="1:15" x14ac:dyDescent="0.2">
      <c r="D74" s="5"/>
      <c r="E74" s="5"/>
      <c r="F74" s="5"/>
      <c r="G74" s="5"/>
      <c r="H74" s="5"/>
      <c r="I74" s="5"/>
      <c r="J74" s="5"/>
      <c r="K74" s="5"/>
      <c r="L74" s="5"/>
      <c r="M74" s="5"/>
      <c r="N74" s="5"/>
    </row>
    <row r="75" spans="1:15" x14ac:dyDescent="0.2">
      <c r="D75" s="5"/>
      <c r="E75" s="5"/>
      <c r="F75" s="5"/>
      <c r="G75" s="5"/>
      <c r="H75" s="5"/>
      <c r="I75" s="5"/>
      <c r="J75" s="5"/>
      <c r="K75" s="5"/>
      <c r="L75" s="5"/>
      <c r="M75" s="5"/>
      <c r="N75" s="5"/>
    </row>
    <row r="76" spans="1:15" x14ac:dyDescent="0.2">
      <c r="D76" s="5"/>
      <c r="E76" s="5"/>
      <c r="F76" s="5"/>
      <c r="G76" s="5"/>
      <c r="H76" s="5"/>
      <c r="I76" s="5"/>
      <c r="J76" s="5"/>
      <c r="K76" s="5"/>
      <c r="L76" s="5"/>
      <c r="M76" s="5"/>
      <c r="N76" s="5"/>
    </row>
    <row r="77" spans="1:15" x14ac:dyDescent="0.2">
      <c r="D77" s="5"/>
      <c r="E77" s="5"/>
      <c r="F77" s="5"/>
      <c r="G77" s="5"/>
      <c r="H77" s="5"/>
      <c r="I77" s="5"/>
      <c r="J77" s="5"/>
      <c r="K77" s="5"/>
      <c r="L77" s="5"/>
      <c r="M77" s="5"/>
      <c r="N77" s="5"/>
    </row>
    <row r="78" spans="1:15" x14ac:dyDescent="0.2">
      <c r="D78" s="5"/>
      <c r="E78" s="5"/>
      <c r="F78" s="5"/>
      <c r="G78" s="5"/>
      <c r="H78" s="5"/>
      <c r="I78" s="5"/>
      <c r="J78" s="5"/>
      <c r="K78" s="5"/>
      <c r="L78" s="5"/>
      <c r="M78" s="5"/>
      <c r="N78" s="5"/>
    </row>
    <row r="79" spans="1:15" x14ac:dyDescent="0.2">
      <c r="D79" s="5"/>
      <c r="E79" s="5"/>
      <c r="F79" s="5"/>
      <c r="G79" s="5"/>
      <c r="H79" s="5"/>
      <c r="I79" s="5"/>
      <c r="J79" s="5"/>
      <c r="K79" s="5"/>
      <c r="L79" s="5"/>
      <c r="M79" s="5"/>
      <c r="N79" s="5"/>
    </row>
    <row r="80" spans="1:15" x14ac:dyDescent="0.2">
      <c r="D80" s="5"/>
      <c r="E80" s="5"/>
      <c r="F80" s="5"/>
      <c r="G80" s="5"/>
      <c r="H80" s="5"/>
      <c r="I80" s="5"/>
      <c r="J80" s="5"/>
      <c r="K80" s="5"/>
      <c r="L80" s="5"/>
      <c r="M80" s="5"/>
      <c r="N80" s="5"/>
    </row>
    <row r="81" spans="4:14" x14ac:dyDescent="0.2">
      <c r="D81" s="5"/>
      <c r="E81" s="5"/>
      <c r="F81" s="5"/>
      <c r="G81" s="5"/>
      <c r="H81" s="5"/>
      <c r="I81" s="5"/>
      <c r="J81" s="5"/>
      <c r="K81" s="5"/>
      <c r="L81" s="5"/>
      <c r="M81" s="5"/>
      <c r="N81" s="5"/>
    </row>
    <row r="82" spans="4:14" x14ac:dyDescent="0.2">
      <c r="D82" s="5"/>
      <c r="E82" s="5"/>
      <c r="F82" s="5"/>
      <c r="G82" s="5"/>
      <c r="H82" s="5"/>
      <c r="I82" s="5"/>
      <c r="J82" s="5"/>
      <c r="K82" s="5"/>
      <c r="L82" s="5"/>
      <c r="M82" s="5"/>
      <c r="N82" s="5"/>
    </row>
    <row r="83" spans="4:14" x14ac:dyDescent="0.2">
      <c r="D83" s="5"/>
      <c r="E83" s="5"/>
      <c r="F83" s="5"/>
      <c r="G83" s="5"/>
      <c r="H83" s="5"/>
      <c r="I83" s="5"/>
      <c r="J83" s="5"/>
      <c r="K83" s="5"/>
      <c r="L83" s="5"/>
      <c r="M83" s="5"/>
      <c r="N83" s="5"/>
    </row>
    <row r="84" spans="4:14" x14ac:dyDescent="0.2">
      <c r="D84" s="5"/>
      <c r="E84" s="5"/>
      <c r="F84" s="5"/>
      <c r="G84" s="5"/>
      <c r="H84" s="5"/>
      <c r="I84" s="5"/>
      <c r="J84" s="5"/>
      <c r="K84" s="5"/>
      <c r="L84" s="5"/>
      <c r="M84" s="5"/>
      <c r="N84" s="5"/>
    </row>
    <row r="85" spans="4:14" x14ac:dyDescent="0.2">
      <c r="D85" s="5"/>
      <c r="E85" s="5"/>
      <c r="F85" s="5"/>
      <c r="G85" s="5"/>
      <c r="H85" s="5"/>
      <c r="I85" s="5"/>
      <c r="J85" s="5"/>
      <c r="K85" s="5"/>
      <c r="L85" s="5"/>
      <c r="M85" s="5"/>
      <c r="N85" s="5"/>
    </row>
    <row r="86" spans="4:14" x14ac:dyDescent="0.2">
      <c r="D86" s="5"/>
      <c r="E86" s="5"/>
      <c r="F86" s="5"/>
      <c r="G86" s="5"/>
      <c r="H86" s="5"/>
      <c r="I86" s="5"/>
      <c r="J86" s="5"/>
      <c r="K86" s="5"/>
      <c r="L86" s="5"/>
      <c r="M86" s="5"/>
      <c r="N86" s="5"/>
    </row>
    <row r="87" spans="4:14" x14ac:dyDescent="0.2">
      <c r="D87" s="5"/>
      <c r="E87" s="5"/>
      <c r="F87" s="5"/>
      <c r="G87" s="5"/>
      <c r="H87" s="5"/>
      <c r="I87" s="5"/>
      <c r="J87" s="5"/>
      <c r="K87" s="5"/>
      <c r="L87" s="5"/>
      <c r="M87" s="5"/>
      <c r="N87" s="5"/>
    </row>
    <row r="88" spans="4:14" x14ac:dyDescent="0.2">
      <c r="D88" s="5"/>
      <c r="E88" s="5"/>
      <c r="F88" s="5"/>
      <c r="G88" s="5"/>
      <c r="H88" s="5"/>
      <c r="I88" s="5"/>
      <c r="J88" s="5"/>
      <c r="K88" s="5"/>
      <c r="L88" s="5"/>
      <c r="M88" s="5"/>
      <c r="N88" s="5"/>
    </row>
    <row r="89" spans="4:14" x14ac:dyDescent="0.2">
      <c r="D89" s="5"/>
      <c r="E89" s="5"/>
      <c r="F89" s="5"/>
      <c r="G89" s="5"/>
      <c r="H89" s="5"/>
      <c r="I89" s="5"/>
      <c r="J89" s="5"/>
      <c r="K89" s="5"/>
      <c r="L89" s="5"/>
      <c r="M89" s="5"/>
      <c r="N89" s="5"/>
    </row>
    <row r="90" spans="4:14" x14ac:dyDescent="0.2">
      <c r="D90" s="5"/>
      <c r="E90" s="5"/>
      <c r="F90" s="5"/>
      <c r="G90" s="5"/>
      <c r="H90" s="5"/>
      <c r="I90" s="5"/>
      <c r="J90" s="5"/>
      <c r="K90" s="5"/>
      <c r="L90" s="5"/>
      <c r="M90" s="5"/>
      <c r="N90" s="5"/>
    </row>
    <row r="91" spans="4:14" x14ac:dyDescent="0.2">
      <c r="D91" s="5"/>
      <c r="E91" s="5"/>
      <c r="F91" s="5"/>
      <c r="G91" s="5"/>
      <c r="H91" s="5"/>
      <c r="I91" s="5"/>
      <c r="J91" s="5"/>
      <c r="K91" s="5"/>
      <c r="L91" s="5"/>
      <c r="M91" s="5"/>
      <c r="N91" s="5"/>
    </row>
    <row r="92" spans="4:14" x14ac:dyDescent="0.2">
      <c r="D92" s="5"/>
      <c r="E92" s="5"/>
      <c r="F92" s="5"/>
      <c r="G92" s="5"/>
      <c r="H92" s="5"/>
      <c r="I92" s="5"/>
      <c r="J92" s="5"/>
      <c r="K92" s="5"/>
      <c r="L92" s="5"/>
      <c r="M92" s="5"/>
      <c r="N92" s="5"/>
    </row>
    <row r="93" spans="4:14" x14ac:dyDescent="0.2">
      <c r="D93" s="5"/>
      <c r="E93" s="5"/>
      <c r="F93" s="5"/>
      <c r="G93" s="5"/>
      <c r="H93" s="5"/>
      <c r="I93" s="5"/>
      <c r="J93" s="5"/>
      <c r="K93" s="5"/>
      <c r="L93" s="5"/>
      <c r="M93" s="5"/>
      <c r="N93" s="5"/>
    </row>
    <row r="94" spans="4:14" x14ac:dyDescent="0.2">
      <c r="D94" s="5"/>
      <c r="E94" s="5"/>
      <c r="F94" s="5"/>
      <c r="G94" s="5"/>
      <c r="H94" s="5"/>
      <c r="I94" s="5"/>
      <c r="J94" s="5"/>
      <c r="K94" s="5"/>
      <c r="L94" s="5"/>
      <c r="M94" s="5"/>
      <c r="N94" s="5"/>
    </row>
    <row r="95" spans="4:14" x14ac:dyDescent="0.2">
      <c r="D95" s="5"/>
      <c r="E95" s="5"/>
      <c r="F95" s="5"/>
      <c r="G95" s="5"/>
      <c r="H95" s="5"/>
      <c r="I95" s="5"/>
      <c r="J95" s="5"/>
      <c r="K95" s="5"/>
      <c r="L95" s="5"/>
      <c r="M95" s="5"/>
      <c r="N95" s="5"/>
    </row>
    <row r="96" spans="4:14" x14ac:dyDescent="0.2">
      <c r="D96" s="5"/>
      <c r="E96" s="5"/>
      <c r="F96" s="5"/>
      <c r="G96" s="5"/>
      <c r="H96" s="5"/>
      <c r="I96" s="5"/>
      <c r="J96" s="5"/>
      <c r="K96" s="5"/>
      <c r="L96" s="5"/>
      <c r="M96" s="5"/>
      <c r="N96" s="5"/>
    </row>
    <row r="97" spans="4:14" x14ac:dyDescent="0.2">
      <c r="D97" s="5"/>
      <c r="E97" s="5"/>
      <c r="F97" s="5"/>
      <c r="G97" s="5"/>
      <c r="H97" s="5"/>
      <c r="I97" s="5"/>
      <c r="J97" s="5"/>
      <c r="K97" s="5"/>
      <c r="L97" s="5"/>
      <c r="M97" s="5"/>
      <c r="N97" s="5"/>
    </row>
    <row r="98" spans="4:14" x14ac:dyDescent="0.2">
      <c r="D98" s="5"/>
      <c r="E98" s="5"/>
      <c r="F98" s="5"/>
      <c r="G98" s="5"/>
      <c r="H98" s="5"/>
      <c r="I98" s="5"/>
      <c r="J98" s="5"/>
      <c r="K98" s="5"/>
      <c r="L98" s="5"/>
      <c r="M98" s="5"/>
      <c r="N98" s="5"/>
    </row>
    <row r="99" spans="4:14" x14ac:dyDescent="0.2">
      <c r="D99" s="5"/>
      <c r="E99" s="5"/>
      <c r="F99" s="5"/>
      <c r="G99" s="5"/>
      <c r="H99" s="5"/>
      <c r="I99" s="5"/>
      <c r="J99" s="5"/>
      <c r="K99" s="5"/>
      <c r="L99" s="5"/>
      <c r="M99" s="5"/>
      <c r="N99" s="5"/>
    </row>
    <row r="100" spans="4:14" x14ac:dyDescent="0.2">
      <c r="D100" s="5"/>
      <c r="E100" s="5"/>
      <c r="F100" s="5"/>
      <c r="G100" s="5"/>
      <c r="H100" s="5"/>
      <c r="I100" s="5"/>
      <c r="J100" s="5"/>
      <c r="K100" s="5"/>
      <c r="L100" s="5"/>
      <c r="M100" s="5"/>
      <c r="N100" s="5"/>
    </row>
    <row r="101" spans="4:14" x14ac:dyDescent="0.2">
      <c r="D101" s="5"/>
      <c r="E101" s="5"/>
      <c r="F101" s="5"/>
      <c r="G101" s="5"/>
      <c r="H101" s="5"/>
      <c r="I101" s="5"/>
      <c r="J101" s="5"/>
      <c r="K101" s="5"/>
      <c r="L101" s="5"/>
      <c r="M101" s="5"/>
      <c r="N101" s="5"/>
    </row>
    <row r="102" spans="4:14" x14ac:dyDescent="0.2">
      <c r="D102" s="5"/>
      <c r="E102" s="5"/>
      <c r="F102" s="5"/>
      <c r="G102" s="5"/>
      <c r="H102" s="5"/>
      <c r="I102" s="5"/>
      <c r="J102" s="5"/>
      <c r="K102" s="5"/>
      <c r="L102" s="5"/>
      <c r="M102" s="5"/>
      <c r="N102" s="5"/>
    </row>
    <row r="103" spans="4:14" x14ac:dyDescent="0.2">
      <c r="D103" s="5"/>
      <c r="E103" s="5"/>
      <c r="F103" s="5"/>
      <c r="G103" s="5"/>
      <c r="H103" s="5"/>
      <c r="I103" s="5"/>
      <c r="J103" s="5"/>
      <c r="K103" s="5"/>
      <c r="L103" s="5"/>
      <c r="M103" s="5"/>
      <c r="N103" s="5"/>
    </row>
    <row r="104" spans="4:14" x14ac:dyDescent="0.2">
      <c r="D104" s="5"/>
      <c r="E104" s="5"/>
      <c r="F104" s="5"/>
      <c r="G104" s="5"/>
      <c r="H104" s="5"/>
      <c r="I104" s="5"/>
      <c r="J104" s="5"/>
      <c r="K104" s="5"/>
      <c r="L104" s="5"/>
      <c r="M104" s="5"/>
      <c r="N104" s="5"/>
    </row>
    <row r="105" spans="4:14" x14ac:dyDescent="0.2">
      <c r="D105" s="5"/>
      <c r="E105" s="5"/>
      <c r="F105" s="5"/>
      <c r="G105" s="5"/>
      <c r="H105" s="5"/>
      <c r="I105" s="5"/>
      <c r="J105" s="5"/>
      <c r="K105" s="5"/>
      <c r="L105" s="5"/>
      <c r="M105" s="5"/>
      <c r="N105" s="5"/>
    </row>
    <row r="106" spans="4:14" x14ac:dyDescent="0.2">
      <c r="D106" s="5"/>
      <c r="E106" s="5"/>
      <c r="F106" s="5"/>
      <c r="G106" s="5"/>
      <c r="H106" s="5"/>
      <c r="I106" s="5"/>
      <c r="J106" s="5"/>
      <c r="K106" s="5"/>
      <c r="L106" s="5"/>
      <c r="M106" s="5"/>
      <c r="N106" s="5"/>
    </row>
    <row r="107" spans="4:14" x14ac:dyDescent="0.2">
      <c r="D107" s="5"/>
      <c r="E107" s="5"/>
      <c r="F107" s="5"/>
      <c r="G107" s="5"/>
      <c r="H107" s="5"/>
      <c r="I107" s="5"/>
      <c r="J107" s="5"/>
      <c r="K107" s="5"/>
      <c r="L107" s="5"/>
      <c r="M107" s="5"/>
      <c r="N107" s="5"/>
    </row>
    <row r="108" spans="4:14" x14ac:dyDescent="0.2">
      <c r="D108" s="5"/>
      <c r="E108" s="5"/>
      <c r="F108" s="5"/>
      <c r="G108" s="5"/>
      <c r="H108" s="5"/>
      <c r="I108" s="5"/>
      <c r="J108" s="5"/>
      <c r="K108" s="5"/>
      <c r="L108" s="5"/>
      <c r="M108" s="5"/>
      <c r="N108" s="5"/>
    </row>
    <row r="109" spans="4:14" x14ac:dyDescent="0.2">
      <c r="D109" s="5"/>
      <c r="E109" s="5"/>
      <c r="F109" s="5"/>
      <c r="G109" s="5"/>
      <c r="H109" s="5"/>
      <c r="I109" s="5"/>
      <c r="J109" s="5"/>
      <c r="K109" s="5"/>
      <c r="L109" s="5"/>
      <c r="M109" s="5"/>
      <c r="N109" s="5"/>
    </row>
    <row r="110" spans="4:14" x14ac:dyDescent="0.2">
      <c r="D110" s="5"/>
      <c r="E110" s="5"/>
      <c r="F110" s="5"/>
      <c r="G110" s="5"/>
      <c r="H110" s="5"/>
      <c r="I110" s="5"/>
      <c r="J110" s="5"/>
      <c r="K110" s="5"/>
      <c r="L110" s="5"/>
      <c r="M110" s="5"/>
      <c r="N110" s="5"/>
    </row>
    <row r="111" spans="4:14" x14ac:dyDescent="0.2">
      <c r="D111" s="5"/>
      <c r="E111" s="5"/>
      <c r="F111" s="5"/>
      <c r="G111" s="5"/>
      <c r="H111" s="5"/>
      <c r="I111" s="5"/>
      <c r="J111" s="5"/>
      <c r="K111" s="5"/>
      <c r="L111" s="5"/>
      <c r="M111" s="5"/>
      <c r="N111" s="5"/>
    </row>
    <row r="112" spans="4:14" x14ac:dyDescent="0.2">
      <c r="D112" s="5"/>
      <c r="E112" s="5"/>
      <c r="F112" s="5"/>
      <c r="G112" s="5"/>
      <c r="H112" s="5"/>
      <c r="I112" s="5"/>
      <c r="J112" s="5"/>
      <c r="K112" s="5"/>
      <c r="L112" s="5"/>
      <c r="M112" s="5"/>
      <c r="N112" s="5"/>
    </row>
    <row r="113" spans="4:14" x14ac:dyDescent="0.2">
      <c r="D113" s="5"/>
      <c r="E113" s="5"/>
      <c r="F113" s="5"/>
      <c r="G113" s="5"/>
      <c r="H113" s="5"/>
      <c r="I113" s="5"/>
      <c r="J113" s="5"/>
      <c r="K113" s="5"/>
      <c r="L113" s="5"/>
      <c r="M113" s="5"/>
      <c r="N113" s="5"/>
    </row>
    <row r="114" spans="4:14" x14ac:dyDescent="0.2">
      <c r="D114" s="5"/>
      <c r="E114" s="5"/>
      <c r="F114" s="5"/>
      <c r="G114" s="5"/>
      <c r="H114" s="5"/>
      <c r="I114" s="5"/>
      <c r="J114" s="5"/>
      <c r="K114" s="5"/>
      <c r="L114" s="5"/>
      <c r="M114" s="5"/>
      <c r="N114" s="5"/>
    </row>
    <row r="115" spans="4:14" x14ac:dyDescent="0.2">
      <c r="D115" s="5"/>
      <c r="E115" s="5"/>
      <c r="F115" s="5"/>
      <c r="G115" s="5"/>
      <c r="H115" s="5"/>
      <c r="I115" s="5"/>
      <c r="J115" s="5"/>
      <c r="K115" s="5"/>
      <c r="L115" s="5"/>
      <c r="M115" s="5"/>
      <c r="N115" s="5"/>
    </row>
    <row r="116" spans="4:14" x14ac:dyDescent="0.2">
      <c r="D116" s="5"/>
      <c r="E116" s="5"/>
      <c r="F116" s="5"/>
      <c r="G116" s="5"/>
      <c r="H116" s="5"/>
      <c r="I116" s="5"/>
      <c r="J116" s="5"/>
      <c r="K116" s="5"/>
      <c r="L116" s="5"/>
      <c r="M116" s="5"/>
      <c r="N116" s="5"/>
    </row>
    <row r="117" spans="4:14" x14ac:dyDescent="0.2">
      <c r="D117" s="5"/>
      <c r="E117" s="5"/>
      <c r="F117" s="5"/>
      <c r="G117" s="5"/>
      <c r="H117" s="5"/>
      <c r="I117" s="5"/>
      <c r="J117" s="5"/>
      <c r="K117" s="5"/>
      <c r="L117" s="5"/>
      <c r="M117" s="5"/>
      <c r="N117" s="5"/>
    </row>
    <row r="118" spans="4:14" x14ac:dyDescent="0.2">
      <c r="D118" s="5"/>
      <c r="E118" s="5"/>
      <c r="F118" s="5"/>
      <c r="G118" s="5"/>
      <c r="H118" s="5"/>
      <c r="I118" s="5"/>
      <c r="J118" s="5"/>
      <c r="K118" s="5"/>
      <c r="L118" s="5"/>
      <c r="M118" s="5"/>
      <c r="N118" s="5"/>
    </row>
    <row r="119" spans="4:14" x14ac:dyDescent="0.2">
      <c r="D119" s="5"/>
      <c r="E119" s="5"/>
      <c r="F119" s="5"/>
      <c r="G119" s="5"/>
      <c r="H119" s="5"/>
      <c r="I119" s="5"/>
      <c r="J119" s="5"/>
      <c r="K119" s="5"/>
      <c r="L119" s="5"/>
      <c r="M119" s="5"/>
      <c r="N119" s="5"/>
    </row>
    <row r="120" spans="4:14" x14ac:dyDescent="0.2">
      <c r="D120" s="5"/>
      <c r="E120" s="5"/>
      <c r="F120" s="5"/>
      <c r="G120" s="5"/>
      <c r="H120" s="5"/>
      <c r="I120" s="5"/>
      <c r="J120" s="5"/>
      <c r="K120" s="5"/>
      <c r="L120" s="5"/>
      <c r="M120" s="5"/>
      <c r="N120" s="5"/>
    </row>
    <row r="121" spans="4:14" x14ac:dyDescent="0.2">
      <c r="D121" s="5"/>
      <c r="E121" s="5"/>
      <c r="F121" s="5"/>
      <c r="G121" s="5"/>
      <c r="H121" s="5"/>
      <c r="I121" s="5"/>
      <c r="J121" s="5"/>
      <c r="K121" s="5"/>
      <c r="L121" s="5"/>
      <c r="M121" s="5"/>
      <c r="N121" s="5"/>
    </row>
    <row r="122" spans="4:14" x14ac:dyDescent="0.2">
      <c r="D122" s="5"/>
      <c r="E122" s="5"/>
      <c r="F122" s="5"/>
      <c r="G122" s="5"/>
      <c r="H122" s="5"/>
      <c r="I122" s="5"/>
      <c r="J122" s="5"/>
      <c r="K122" s="5"/>
      <c r="L122" s="5"/>
      <c r="M122" s="5"/>
      <c r="N122" s="5"/>
    </row>
    <row r="123" spans="4:14" x14ac:dyDescent="0.2">
      <c r="D123" s="5"/>
      <c r="E123" s="5"/>
      <c r="F123" s="5"/>
      <c r="G123" s="5"/>
      <c r="H123" s="5"/>
      <c r="I123" s="5"/>
      <c r="J123" s="5"/>
      <c r="K123" s="5"/>
      <c r="L123" s="5"/>
      <c r="M123" s="5"/>
      <c r="N123" s="5"/>
    </row>
    <row r="124" spans="4:14" x14ac:dyDescent="0.2">
      <c r="D124" s="5"/>
      <c r="E124" s="5"/>
      <c r="F124" s="5"/>
      <c r="G124" s="5"/>
      <c r="H124" s="5"/>
      <c r="I124" s="5"/>
      <c r="J124" s="5"/>
      <c r="K124" s="5"/>
      <c r="L124" s="5"/>
      <c r="M124" s="5"/>
      <c r="N124" s="5"/>
    </row>
    <row r="125" spans="4:14" x14ac:dyDescent="0.2">
      <c r="D125" s="5"/>
      <c r="E125" s="5"/>
      <c r="F125" s="5"/>
      <c r="G125" s="5"/>
      <c r="H125" s="5"/>
      <c r="I125" s="5"/>
      <c r="J125" s="5"/>
      <c r="K125" s="5"/>
      <c r="L125" s="5"/>
      <c r="M125" s="5"/>
      <c r="N125" s="5"/>
    </row>
    <row r="126" spans="4:14" x14ac:dyDescent="0.2">
      <c r="D126" s="5"/>
      <c r="E126" s="5"/>
      <c r="F126" s="5"/>
      <c r="G126" s="5"/>
      <c r="H126" s="5"/>
      <c r="I126" s="5"/>
      <c r="J126" s="5"/>
      <c r="K126" s="5"/>
      <c r="L126" s="5"/>
      <c r="M126" s="5"/>
      <c r="N126" s="5"/>
    </row>
    <row r="127" spans="4:14" x14ac:dyDescent="0.2">
      <c r="D127" s="5"/>
      <c r="E127" s="5"/>
      <c r="F127" s="5"/>
      <c r="G127" s="5"/>
      <c r="H127" s="5"/>
      <c r="I127" s="5"/>
      <c r="J127" s="5"/>
      <c r="K127" s="5"/>
      <c r="L127" s="5"/>
      <c r="M127" s="5"/>
      <c r="N127" s="5"/>
    </row>
    <row r="128" spans="4:14" x14ac:dyDescent="0.2">
      <c r="D128" s="5"/>
      <c r="E128" s="5"/>
      <c r="F128" s="5"/>
      <c r="G128" s="5"/>
      <c r="H128" s="5"/>
      <c r="I128" s="5"/>
      <c r="J128" s="5"/>
      <c r="K128" s="5"/>
      <c r="L128" s="5"/>
      <c r="M128" s="5"/>
      <c r="N128" s="5"/>
    </row>
    <row r="129" spans="4:14" x14ac:dyDescent="0.2">
      <c r="D129" s="5"/>
      <c r="E129" s="5"/>
      <c r="F129" s="5"/>
      <c r="G129" s="5"/>
      <c r="H129" s="5"/>
      <c r="I129" s="5"/>
      <c r="J129" s="5"/>
      <c r="K129" s="5"/>
      <c r="L129" s="5"/>
      <c r="M129" s="5"/>
      <c r="N129" s="5"/>
    </row>
    <row r="130" spans="4:14" x14ac:dyDescent="0.2">
      <c r="D130" s="5"/>
      <c r="E130" s="5"/>
      <c r="F130" s="5"/>
      <c r="G130" s="5"/>
      <c r="H130" s="5"/>
      <c r="I130" s="5"/>
      <c r="J130" s="5"/>
      <c r="K130" s="5"/>
      <c r="L130" s="5"/>
      <c r="M130" s="5"/>
      <c r="N130" s="5"/>
    </row>
    <row r="131" spans="4:14" x14ac:dyDescent="0.2">
      <c r="D131" s="5"/>
      <c r="E131" s="5"/>
      <c r="F131" s="5"/>
      <c r="G131" s="5"/>
      <c r="H131" s="5"/>
      <c r="I131" s="5"/>
      <c r="J131" s="5"/>
      <c r="K131" s="5"/>
      <c r="L131" s="5"/>
      <c r="M131" s="5"/>
      <c r="N131" s="5"/>
    </row>
    <row r="132" spans="4:14" x14ac:dyDescent="0.2">
      <c r="D132" s="5"/>
      <c r="E132" s="5"/>
      <c r="F132" s="5"/>
      <c r="G132" s="5"/>
      <c r="H132" s="5"/>
      <c r="I132" s="5"/>
      <c r="J132" s="5"/>
      <c r="K132" s="5"/>
      <c r="L132" s="5"/>
      <c r="M132" s="5"/>
      <c r="N132" s="5"/>
    </row>
    <row r="133" spans="4:14" x14ac:dyDescent="0.2">
      <c r="D133" s="5"/>
      <c r="E133" s="5"/>
      <c r="F133" s="5"/>
      <c r="G133" s="5"/>
      <c r="H133" s="5"/>
      <c r="I133" s="5"/>
      <c r="J133" s="5"/>
      <c r="K133" s="5"/>
      <c r="L133" s="5"/>
      <c r="M133" s="5"/>
      <c r="N133" s="5"/>
    </row>
    <row r="134" spans="4:14" x14ac:dyDescent="0.2">
      <c r="D134" s="5"/>
      <c r="E134" s="5"/>
      <c r="F134" s="5"/>
      <c r="G134" s="5"/>
      <c r="H134" s="5"/>
      <c r="I134" s="5"/>
      <c r="J134" s="5"/>
      <c r="K134" s="5"/>
      <c r="L134" s="5"/>
      <c r="M134" s="5"/>
      <c r="N134" s="5"/>
    </row>
    <row r="135" spans="4:14" x14ac:dyDescent="0.2">
      <c r="D135" s="5"/>
      <c r="E135" s="5"/>
      <c r="F135" s="5"/>
      <c r="G135" s="5"/>
      <c r="H135" s="5"/>
      <c r="I135" s="5"/>
      <c r="J135" s="5"/>
      <c r="K135" s="5"/>
      <c r="L135" s="5"/>
      <c r="M135" s="5"/>
      <c r="N135" s="5"/>
    </row>
    <row r="136" spans="4:14" x14ac:dyDescent="0.2">
      <c r="D136" s="5"/>
      <c r="E136" s="5"/>
      <c r="F136" s="5"/>
      <c r="G136" s="5"/>
      <c r="H136" s="5"/>
      <c r="I136" s="5"/>
      <c r="J136" s="5"/>
      <c r="K136" s="5"/>
      <c r="L136" s="5"/>
      <c r="M136" s="5"/>
      <c r="N136" s="5"/>
    </row>
    <row r="137" spans="4:14" x14ac:dyDescent="0.2">
      <c r="D137" s="5"/>
      <c r="E137" s="5"/>
      <c r="F137" s="5"/>
      <c r="G137" s="5"/>
      <c r="H137" s="5"/>
      <c r="I137" s="5"/>
      <c r="J137" s="5"/>
      <c r="K137" s="5"/>
      <c r="L137" s="5"/>
      <c r="M137" s="5"/>
      <c r="N137" s="5"/>
    </row>
    <row r="138" spans="4:14" x14ac:dyDescent="0.2">
      <c r="D138" s="5"/>
      <c r="E138" s="5"/>
      <c r="F138" s="5"/>
      <c r="G138" s="5"/>
      <c r="H138" s="5"/>
      <c r="I138" s="5"/>
      <c r="J138" s="5"/>
      <c r="K138" s="5"/>
      <c r="L138" s="5"/>
      <c r="M138" s="5"/>
      <c r="N138" s="5"/>
    </row>
    <row r="139" spans="4:14" x14ac:dyDescent="0.2">
      <c r="D139" s="5"/>
      <c r="E139" s="5"/>
      <c r="F139" s="5"/>
      <c r="G139" s="5"/>
      <c r="H139" s="5"/>
      <c r="I139" s="5"/>
      <c r="J139" s="5"/>
      <c r="K139" s="5"/>
      <c r="L139" s="5"/>
      <c r="M139" s="5"/>
      <c r="N139" s="5"/>
    </row>
    <row r="140" spans="4:14" x14ac:dyDescent="0.2">
      <c r="D140" s="5"/>
      <c r="E140" s="5"/>
      <c r="F140" s="5"/>
      <c r="G140" s="5"/>
      <c r="H140" s="5"/>
      <c r="I140" s="5"/>
      <c r="J140" s="5"/>
      <c r="K140" s="5"/>
      <c r="L140" s="5"/>
      <c r="M140" s="5"/>
      <c r="N140" s="5"/>
    </row>
    <row r="141" spans="4:14" x14ac:dyDescent="0.2">
      <c r="D141" s="5"/>
      <c r="E141" s="5"/>
      <c r="F141" s="5"/>
      <c r="G141" s="5"/>
      <c r="H141" s="5"/>
      <c r="I141" s="5"/>
      <c r="J141" s="5"/>
      <c r="K141" s="5"/>
      <c r="L141" s="5"/>
      <c r="M141" s="5"/>
      <c r="N141" s="5"/>
    </row>
    <row r="142" spans="4:14" x14ac:dyDescent="0.2">
      <c r="D142" s="5"/>
      <c r="E142" s="5"/>
      <c r="F142" s="5"/>
      <c r="G142" s="5"/>
      <c r="H142" s="5"/>
      <c r="I142" s="5"/>
      <c r="J142" s="5"/>
      <c r="K142" s="5"/>
      <c r="L142" s="5"/>
      <c r="M142" s="5"/>
      <c r="N142" s="5"/>
    </row>
    <row r="143" spans="4:14" x14ac:dyDescent="0.2">
      <c r="D143" s="5"/>
      <c r="E143" s="5"/>
      <c r="F143" s="5"/>
      <c r="G143" s="5"/>
      <c r="H143" s="5"/>
      <c r="I143" s="5"/>
      <c r="J143" s="5"/>
      <c r="K143" s="5"/>
      <c r="L143" s="5"/>
      <c r="M143" s="5"/>
      <c r="N143" s="5"/>
    </row>
    <row r="144" spans="4:14" x14ac:dyDescent="0.2">
      <c r="D144" s="5"/>
      <c r="E144" s="5"/>
      <c r="F144" s="5"/>
      <c r="G144" s="5"/>
      <c r="H144" s="5"/>
      <c r="I144" s="5"/>
      <c r="J144" s="5"/>
      <c r="K144" s="5"/>
      <c r="L144" s="5"/>
      <c r="M144" s="5"/>
      <c r="N144" s="5"/>
    </row>
    <row r="145" spans="4:14" x14ac:dyDescent="0.2">
      <c r="D145" s="5"/>
      <c r="E145" s="5"/>
      <c r="F145" s="5"/>
      <c r="G145" s="5"/>
      <c r="H145" s="5"/>
      <c r="I145" s="5"/>
      <c r="J145" s="5"/>
      <c r="K145" s="5"/>
      <c r="L145" s="5"/>
      <c r="M145" s="5"/>
      <c r="N145" s="5"/>
    </row>
    <row r="146" spans="4:14" x14ac:dyDescent="0.2">
      <c r="D146" s="5"/>
      <c r="E146" s="5"/>
      <c r="F146" s="5"/>
      <c r="G146" s="5"/>
      <c r="H146" s="5"/>
      <c r="I146" s="5"/>
      <c r="J146" s="5"/>
      <c r="K146" s="5"/>
      <c r="L146" s="5"/>
      <c r="M146" s="5"/>
      <c r="N146" s="5"/>
    </row>
    <row r="147" spans="4:14" x14ac:dyDescent="0.2">
      <c r="D147" s="5"/>
      <c r="E147" s="5"/>
      <c r="F147" s="5"/>
      <c r="G147" s="5"/>
      <c r="H147" s="5"/>
      <c r="I147" s="5"/>
      <c r="J147" s="5"/>
      <c r="K147" s="5"/>
      <c r="L147" s="5"/>
      <c r="M147" s="5"/>
      <c r="N147" s="5"/>
    </row>
    <row r="148" spans="4:14" x14ac:dyDescent="0.2">
      <c r="D148" s="5"/>
      <c r="E148" s="5"/>
      <c r="F148" s="5"/>
      <c r="G148" s="5"/>
      <c r="H148" s="5"/>
      <c r="I148" s="5"/>
      <c r="J148" s="5"/>
      <c r="K148" s="5"/>
      <c r="L148" s="5"/>
      <c r="M148" s="5"/>
      <c r="N148" s="5"/>
    </row>
    <row r="149" spans="4:14" x14ac:dyDescent="0.2">
      <c r="D149" s="5"/>
      <c r="E149" s="5"/>
      <c r="F149" s="5"/>
      <c r="G149" s="5"/>
      <c r="H149" s="5"/>
      <c r="I149" s="5"/>
      <c r="J149" s="5"/>
      <c r="K149" s="5"/>
      <c r="L149" s="5"/>
      <c r="M149" s="5"/>
      <c r="N149" s="5"/>
    </row>
    <row r="150" spans="4:14" x14ac:dyDescent="0.2">
      <c r="D150" s="5"/>
      <c r="E150" s="5"/>
      <c r="F150" s="5"/>
      <c r="G150" s="5"/>
      <c r="H150" s="5"/>
      <c r="I150" s="5"/>
      <c r="J150" s="5"/>
      <c r="K150" s="5"/>
      <c r="L150" s="5"/>
      <c r="M150" s="5"/>
      <c r="N150" s="5"/>
    </row>
    <row r="151" spans="4:14" x14ac:dyDescent="0.2">
      <c r="D151" s="5"/>
      <c r="E151" s="5"/>
      <c r="F151" s="5"/>
      <c r="G151" s="5"/>
      <c r="H151" s="5"/>
      <c r="I151" s="5"/>
      <c r="J151" s="5"/>
      <c r="K151" s="5"/>
      <c r="L151" s="5"/>
      <c r="M151" s="5"/>
      <c r="N151" s="5"/>
    </row>
    <row r="152" spans="4:14" x14ac:dyDescent="0.2">
      <c r="D152" s="5"/>
      <c r="E152" s="5"/>
      <c r="F152" s="5"/>
      <c r="G152" s="5"/>
      <c r="H152" s="5"/>
      <c r="I152" s="5"/>
      <c r="J152" s="5"/>
      <c r="K152" s="5"/>
      <c r="L152" s="5"/>
      <c r="M152" s="5"/>
      <c r="N152" s="5"/>
    </row>
    <row r="153" spans="4:14" x14ac:dyDescent="0.2">
      <c r="D153" s="5"/>
      <c r="E153" s="5"/>
      <c r="F153" s="5"/>
      <c r="G153" s="5"/>
      <c r="H153" s="5"/>
      <c r="I153" s="5"/>
      <c r="J153" s="5"/>
      <c r="K153" s="5"/>
      <c r="L153" s="5"/>
      <c r="M153" s="5"/>
      <c r="N153" s="5"/>
    </row>
    <row r="154" spans="4:14" x14ac:dyDescent="0.2">
      <c r="D154" s="5"/>
      <c r="E154" s="5"/>
      <c r="F154" s="5"/>
      <c r="G154" s="5"/>
      <c r="H154" s="5"/>
      <c r="I154" s="5"/>
      <c r="J154" s="5"/>
      <c r="K154" s="5"/>
      <c r="L154" s="5"/>
      <c r="M154" s="5"/>
      <c r="N154" s="5"/>
    </row>
    <row r="155" spans="4:14" x14ac:dyDescent="0.2">
      <c r="D155" s="5"/>
      <c r="E155" s="5"/>
      <c r="F155" s="5"/>
      <c r="G155" s="5"/>
      <c r="H155" s="5"/>
      <c r="I155" s="5"/>
      <c r="J155" s="5"/>
      <c r="K155" s="5"/>
      <c r="L155" s="5"/>
      <c r="M155" s="5"/>
      <c r="N155" s="5"/>
    </row>
    <row r="156" spans="4:14" x14ac:dyDescent="0.2">
      <c r="D156" s="5"/>
      <c r="E156" s="5"/>
      <c r="F156" s="5"/>
      <c r="G156" s="5"/>
      <c r="H156" s="5"/>
      <c r="I156" s="5"/>
      <c r="J156" s="5"/>
      <c r="K156" s="5"/>
      <c r="L156" s="5"/>
      <c r="M156" s="5"/>
      <c r="N156" s="5"/>
    </row>
    <row r="157" spans="4:14" x14ac:dyDescent="0.2">
      <c r="D157" s="5"/>
      <c r="E157" s="5"/>
      <c r="F157" s="5"/>
      <c r="G157" s="5"/>
      <c r="H157" s="5"/>
      <c r="I157" s="5"/>
      <c r="J157" s="5"/>
      <c r="K157" s="5"/>
      <c r="L157" s="5"/>
      <c r="M157" s="5"/>
      <c r="N157" s="5"/>
    </row>
    <row r="158" spans="4:14" x14ac:dyDescent="0.2">
      <c r="D158" s="5"/>
      <c r="E158" s="5"/>
      <c r="F158" s="5"/>
      <c r="G158" s="5"/>
      <c r="H158" s="5"/>
      <c r="I158" s="5"/>
      <c r="J158" s="5"/>
      <c r="K158" s="5"/>
      <c r="L158" s="5"/>
      <c r="M158" s="5"/>
      <c r="N158" s="5"/>
    </row>
    <row r="159" spans="4:14" x14ac:dyDescent="0.2">
      <c r="D159" s="5"/>
      <c r="E159" s="5"/>
      <c r="F159" s="5"/>
      <c r="G159" s="5"/>
      <c r="H159" s="5"/>
      <c r="I159" s="5"/>
      <c r="J159" s="5"/>
      <c r="K159" s="5"/>
      <c r="L159" s="5"/>
      <c r="M159" s="5"/>
      <c r="N159" s="5"/>
    </row>
    <row r="160" spans="4:14" x14ac:dyDescent="0.2">
      <c r="D160" s="5"/>
      <c r="E160" s="5"/>
      <c r="F160" s="5"/>
      <c r="G160" s="5"/>
      <c r="H160" s="5"/>
      <c r="I160" s="5"/>
      <c r="J160" s="5"/>
      <c r="K160" s="5"/>
      <c r="L160" s="5"/>
      <c r="M160" s="5"/>
      <c r="N160" s="5"/>
    </row>
    <row r="161" spans="4:14" x14ac:dyDescent="0.2">
      <c r="D161" s="5"/>
      <c r="E161" s="5"/>
      <c r="F161" s="5"/>
      <c r="G161" s="5"/>
      <c r="H161" s="5"/>
      <c r="I161" s="5"/>
      <c r="J161" s="5"/>
      <c r="K161" s="5"/>
      <c r="L161" s="5"/>
      <c r="M161" s="5"/>
      <c r="N161" s="5"/>
    </row>
    <row r="162" spans="4:14" x14ac:dyDescent="0.2">
      <c r="D162" s="5"/>
      <c r="E162" s="5"/>
      <c r="F162" s="5"/>
      <c r="G162" s="5"/>
      <c r="H162" s="5"/>
      <c r="I162" s="5"/>
      <c r="J162" s="5"/>
      <c r="K162" s="5"/>
      <c r="L162" s="5"/>
      <c r="M162" s="5"/>
      <c r="N162" s="5"/>
    </row>
    <row r="163" spans="4:14" x14ac:dyDescent="0.2">
      <c r="D163" s="5"/>
      <c r="E163" s="5"/>
      <c r="F163" s="5"/>
      <c r="G163" s="5"/>
      <c r="H163" s="5"/>
      <c r="I163" s="5"/>
      <c r="J163" s="5"/>
      <c r="K163" s="5"/>
      <c r="L163" s="5"/>
      <c r="M163" s="5"/>
      <c r="N163" s="5"/>
    </row>
    <row r="164" spans="4:14" x14ac:dyDescent="0.2">
      <c r="D164" s="5"/>
      <c r="E164" s="5"/>
      <c r="F164" s="5"/>
      <c r="G164" s="5"/>
      <c r="H164" s="5"/>
      <c r="I164" s="5"/>
      <c r="J164" s="5"/>
      <c r="K164" s="5"/>
      <c r="L164" s="5"/>
      <c r="M164" s="5"/>
      <c r="N164" s="5"/>
    </row>
    <row r="165" spans="4:14" x14ac:dyDescent="0.2">
      <c r="D165" s="5"/>
      <c r="E165" s="5"/>
      <c r="F165" s="5"/>
      <c r="G165" s="5"/>
      <c r="H165" s="5"/>
      <c r="I165" s="5"/>
      <c r="J165" s="5"/>
      <c r="K165" s="5"/>
      <c r="L165" s="5"/>
      <c r="M165" s="5"/>
      <c r="N165" s="5"/>
    </row>
    <row r="166" spans="4:14" x14ac:dyDescent="0.2">
      <c r="D166" s="5"/>
      <c r="E166" s="5"/>
      <c r="F166" s="5"/>
      <c r="G166" s="5"/>
      <c r="H166" s="5"/>
      <c r="I166" s="5"/>
      <c r="J166" s="5"/>
      <c r="K166" s="5"/>
      <c r="L166" s="5"/>
      <c r="M166" s="5"/>
      <c r="N166" s="5"/>
    </row>
    <row r="167" spans="4:14" x14ac:dyDescent="0.2">
      <c r="D167" s="5"/>
      <c r="E167" s="5"/>
      <c r="F167" s="5"/>
      <c r="G167" s="5"/>
      <c r="H167" s="5"/>
      <c r="I167" s="5"/>
      <c r="J167" s="5"/>
      <c r="K167" s="5"/>
      <c r="L167" s="5"/>
      <c r="M167" s="5"/>
      <c r="N167" s="5"/>
    </row>
    <row r="168" spans="4:14" x14ac:dyDescent="0.2">
      <c r="D168" s="5"/>
      <c r="E168" s="5"/>
      <c r="F168" s="5"/>
      <c r="G168" s="5"/>
      <c r="H168" s="5"/>
      <c r="I168" s="5"/>
      <c r="J168" s="5"/>
      <c r="K168" s="5"/>
      <c r="L168" s="5"/>
      <c r="M168" s="5"/>
      <c r="N168" s="5"/>
    </row>
    <row r="169" spans="4:14" x14ac:dyDescent="0.2">
      <c r="D169" s="5"/>
      <c r="E169" s="5"/>
      <c r="F169" s="5"/>
      <c r="G169" s="5"/>
      <c r="H169" s="5"/>
      <c r="I169" s="5"/>
      <c r="J169" s="5"/>
      <c r="K169" s="5"/>
      <c r="L169" s="5"/>
      <c r="M169" s="5"/>
      <c r="N169" s="5"/>
    </row>
    <row r="170" spans="4:14" x14ac:dyDescent="0.2">
      <c r="D170" s="5"/>
      <c r="E170" s="5"/>
      <c r="F170" s="5"/>
      <c r="G170" s="5"/>
      <c r="H170" s="5"/>
      <c r="I170" s="5"/>
      <c r="J170" s="5"/>
      <c r="K170" s="5"/>
      <c r="L170" s="5"/>
      <c r="M170" s="5"/>
      <c r="N170" s="5"/>
    </row>
    <row r="171" spans="4:14" x14ac:dyDescent="0.2">
      <c r="D171" s="5"/>
      <c r="E171" s="5"/>
      <c r="F171" s="5"/>
      <c r="G171" s="5"/>
      <c r="H171" s="5"/>
      <c r="I171" s="5"/>
      <c r="J171" s="5"/>
      <c r="K171" s="5"/>
      <c r="L171" s="5"/>
      <c r="M171" s="5"/>
      <c r="N171" s="5"/>
    </row>
    <row r="172" spans="4:14" x14ac:dyDescent="0.2">
      <c r="D172" s="5"/>
      <c r="E172" s="5"/>
      <c r="F172" s="5"/>
      <c r="G172" s="5"/>
      <c r="H172" s="5"/>
      <c r="I172" s="5"/>
      <c r="J172" s="5"/>
      <c r="K172" s="5"/>
      <c r="L172" s="5"/>
      <c r="M172" s="5"/>
      <c r="N172" s="5"/>
    </row>
    <row r="173" spans="4:14" x14ac:dyDescent="0.2">
      <c r="D173" s="5"/>
      <c r="E173" s="5"/>
      <c r="F173" s="5"/>
      <c r="G173" s="5"/>
      <c r="H173" s="5"/>
      <c r="I173" s="5"/>
      <c r="J173" s="5"/>
      <c r="K173" s="5"/>
      <c r="L173" s="5"/>
      <c r="M173" s="5"/>
      <c r="N173" s="5"/>
    </row>
    <row r="174" spans="4:14" x14ac:dyDescent="0.2">
      <c r="D174" s="5"/>
      <c r="E174" s="5"/>
      <c r="F174" s="5"/>
      <c r="G174" s="5"/>
      <c r="H174" s="5"/>
      <c r="I174" s="5"/>
      <c r="J174" s="5"/>
      <c r="K174" s="5"/>
      <c r="L174" s="5"/>
      <c r="M174" s="5"/>
      <c r="N174" s="5"/>
    </row>
    <row r="175" spans="4:14" x14ac:dyDescent="0.2">
      <c r="D175" s="5"/>
      <c r="E175" s="5"/>
      <c r="F175" s="5"/>
      <c r="G175" s="5"/>
      <c r="H175" s="5"/>
      <c r="I175" s="5"/>
      <c r="J175" s="5"/>
      <c r="K175" s="5"/>
      <c r="L175" s="5"/>
      <c r="M175" s="5"/>
      <c r="N175" s="5"/>
    </row>
    <row r="176" spans="4:14" x14ac:dyDescent="0.2">
      <c r="D176" s="5"/>
      <c r="E176" s="5"/>
      <c r="F176" s="5"/>
      <c r="G176" s="5"/>
      <c r="H176" s="5"/>
      <c r="I176" s="5"/>
      <c r="J176" s="5"/>
      <c r="K176" s="5"/>
      <c r="L176" s="5"/>
      <c r="M176" s="5"/>
      <c r="N176" s="5"/>
    </row>
  </sheetData>
  <mergeCells count="2">
    <mergeCell ref="B2:N2"/>
    <mergeCell ref="B4:N6"/>
  </mergeCells>
  <phoneticPr fontId="0" type="noConversion"/>
  <printOptions horizontalCentered="1"/>
  <pageMargins left="0.5" right="0.5" top="0.75" bottom="0.75" header="0.5" footer="0.5"/>
  <pageSetup scale="74" orientation="portrait" r:id="rId1"/>
  <headerFooter alignWithMargins="0"/>
  <ignoredErrors>
    <ignoredError sqref="F24:N24 F27:N32 F36" unlockedFormula="1"/>
    <ignoredError sqref="F33:N35" formula="1" unlockedFormula="1"/>
    <ignoredError sqref="F51:N5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Pbm18.1</vt:lpstr>
      <vt:lpstr>Pbm18.2</vt:lpstr>
      <vt:lpstr>Pbm18.3</vt:lpstr>
      <vt:lpstr>Pbm18.4</vt:lpstr>
      <vt:lpstr>Pbm18.5</vt:lpstr>
      <vt:lpstr>Pbm18.6</vt:lpstr>
      <vt:lpstr>Pbm18.7</vt:lpstr>
      <vt:lpstr>Pbm18.8</vt:lpstr>
      <vt:lpstr>Pbm18.9</vt:lpstr>
      <vt:lpstr>Pbm18.10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Moffett</dc:creator>
  <cp:lastModifiedBy>Aybar, Bulent</cp:lastModifiedBy>
  <cp:lastPrinted>2012-06-03T22:40:33Z</cp:lastPrinted>
  <dcterms:created xsi:type="dcterms:W3CDTF">2002-05-21T14:20:14Z</dcterms:created>
  <dcterms:modified xsi:type="dcterms:W3CDTF">2017-11-27T00:10:39Z</dcterms:modified>
</cp:coreProperties>
</file>