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BF14\Problems and Solutions\"/>
    </mc:Choice>
  </mc:AlternateContent>
  <bookViews>
    <workbookView xWindow="15" yWindow="30" windowWidth="11700" windowHeight="6480"/>
  </bookViews>
  <sheets>
    <sheet name="Pbm14.1" sheetId="25" r:id="rId1"/>
    <sheet name="Pbm14.2" sheetId="26" r:id="rId2"/>
    <sheet name="Pbm14.3" sheetId="34" r:id="rId3"/>
    <sheet name="Pbm14.4" sheetId="35" r:id="rId4"/>
    <sheet name="Pbm14.5" sheetId="36" r:id="rId5"/>
    <sheet name="Pbm14.6" sheetId="37" r:id="rId6"/>
    <sheet name="Pbm14.7" sheetId="24" r:id="rId7"/>
    <sheet name="Pbm14.8" sheetId="38" r:id="rId8"/>
    <sheet name="Pbm14.9" sheetId="39" r:id="rId9"/>
    <sheet name="Petrobras" sheetId="40" r:id="rId10"/>
    <sheet name="Pbm14.10" sheetId="19" r:id="rId11"/>
    <sheet name="Pbm14.11" sheetId="22" r:id="rId12"/>
    <sheet name="Pbm14.12" sheetId="21" r:id="rId13"/>
    <sheet name="Pbm14.13" sheetId="20" r:id="rId14"/>
    <sheet name="Pbm14.14" sheetId="23" r:id="rId15"/>
    <sheet name="Pbm14.15" sheetId="18" r:id="rId16"/>
    <sheet name="Pbm14.16" sheetId="28" r:id="rId17"/>
  </sheets>
  <calcPr calcId="152511"/>
</workbook>
</file>

<file path=xl/calcChain.xml><?xml version="1.0" encoding="utf-8"?>
<calcChain xmlns="http://schemas.openxmlformats.org/spreadsheetml/2006/main">
  <c r="F55" i="26" l="1"/>
  <c r="F59" i="26"/>
  <c r="F45" i="26"/>
  <c r="F49" i="26"/>
  <c r="F35" i="26"/>
  <c r="F39" i="26"/>
  <c r="F25" i="26"/>
  <c r="F29" i="26"/>
  <c r="D17" i="34"/>
  <c r="D20" i="34"/>
  <c r="D26" i="34"/>
  <c r="D29" i="34"/>
  <c r="E18" i="34"/>
  <c r="E20" i="34"/>
  <c r="E26" i="34"/>
  <c r="E29" i="34"/>
  <c r="F18" i="34"/>
  <c r="F20" i="34"/>
  <c r="F26" i="34"/>
  <c r="F29" i="34"/>
  <c r="G18" i="34"/>
  <c r="G19" i="34"/>
  <c r="G20" i="34"/>
  <c r="G26" i="34"/>
  <c r="G29" i="34"/>
  <c r="D31" i="34"/>
  <c r="D23" i="34"/>
  <c r="D22" i="35"/>
  <c r="D26" i="35"/>
  <c r="D27" i="35"/>
  <c r="D28" i="35"/>
  <c r="D18" i="35"/>
  <c r="D14" i="36"/>
  <c r="F23" i="36"/>
  <c r="E23" i="36"/>
  <c r="H23" i="36"/>
  <c r="J23" i="36"/>
  <c r="L23" i="36"/>
  <c r="F24" i="36"/>
  <c r="E24" i="36"/>
  <c r="H24" i="36"/>
  <c r="J24" i="36"/>
  <c r="L24" i="36"/>
  <c r="F25" i="36"/>
  <c r="E25" i="36"/>
  <c r="H25" i="36"/>
  <c r="J25" i="36"/>
  <c r="L25" i="36"/>
  <c r="F26" i="36"/>
  <c r="E26" i="36"/>
  <c r="H26" i="36"/>
  <c r="J26" i="36"/>
  <c r="L26" i="36"/>
  <c r="F27" i="36"/>
  <c r="E27" i="36"/>
  <c r="H27" i="36"/>
  <c r="J27" i="36"/>
  <c r="L27" i="36"/>
  <c r="F28" i="36"/>
  <c r="E28" i="36"/>
  <c r="H28" i="36"/>
  <c r="J28" i="36"/>
  <c r="L28" i="36"/>
  <c r="F29" i="36"/>
  <c r="E29" i="36"/>
  <c r="H29" i="36"/>
  <c r="J29" i="36"/>
  <c r="L29" i="36"/>
  <c r="L30" i="36"/>
  <c r="D16" i="37"/>
  <c r="D17" i="37"/>
  <c r="D18" i="37"/>
  <c r="D31" i="39"/>
  <c r="D32" i="39"/>
  <c r="D33" i="39"/>
  <c r="D34" i="39"/>
  <c r="D36" i="39"/>
  <c r="D38" i="39"/>
  <c r="F38" i="39"/>
  <c r="F36" i="39"/>
  <c r="F34" i="39"/>
  <c r="F16" i="38"/>
  <c r="F23" i="38"/>
  <c r="H16" i="38"/>
  <c r="H23" i="38"/>
  <c r="D25" i="38"/>
  <c r="D19" i="38"/>
  <c r="D20" i="38"/>
  <c r="D21" i="38"/>
  <c r="D27" i="38"/>
  <c r="D23" i="28"/>
  <c r="E23" i="28"/>
  <c r="D24" i="28"/>
  <c r="E24" i="28"/>
  <c r="D29" i="28"/>
  <c r="E29" i="28"/>
  <c r="F29" i="28"/>
  <c r="G29" i="28"/>
  <c r="H29" i="28"/>
  <c r="D30" i="28"/>
  <c r="E30" i="28"/>
  <c r="D35" i="28"/>
  <c r="E35" i="28"/>
  <c r="H35" i="28"/>
  <c r="D18" i="25"/>
  <c r="D19" i="25"/>
  <c r="F18" i="25"/>
  <c r="F19" i="25"/>
  <c r="F20" i="25"/>
  <c r="F23" i="25"/>
  <c r="D24" i="25"/>
  <c r="F24" i="25"/>
  <c r="J21" i="24"/>
  <c r="J22" i="24"/>
  <c r="D23" i="24"/>
  <c r="J23" i="24"/>
  <c r="D24" i="24"/>
  <c r="J24" i="24"/>
  <c r="D25" i="24"/>
  <c r="J25" i="24"/>
  <c r="F14" i="19"/>
  <c r="F17" i="19"/>
  <c r="F24" i="19"/>
  <c r="F21" i="19"/>
  <c r="D14" i="19"/>
  <c r="D17" i="19"/>
  <c r="D24" i="19"/>
  <c r="D21" i="19"/>
  <c r="D13" i="22"/>
  <c r="D16" i="22"/>
  <c r="D23" i="22"/>
  <c r="D20" i="22"/>
  <c r="J14" i="21"/>
  <c r="J21" i="21"/>
  <c r="J18" i="21"/>
  <c r="H14" i="21"/>
  <c r="H21" i="21"/>
  <c r="H18" i="21"/>
  <c r="F14" i="21"/>
  <c r="F21" i="21"/>
  <c r="F18" i="21"/>
  <c r="D14" i="21"/>
  <c r="D21" i="21"/>
  <c r="D18" i="21"/>
  <c r="D17" i="20"/>
  <c r="D20" i="20"/>
  <c r="D12" i="20"/>
  <c r="D22" i="20"/>
  <c r="F25" i="23"/>
  <c r="F28" i="23"/>
  <c r="F18" i="23"/>
  <c r="F20" i="23"/>
  <c r="F30" i="23"/>
  <c r="D25" i="23"/>
  <c r="D28" i="23"/>
  <c r="D18" i="23"/>
  <c r="D20" i="23"/>
  <c r="D30" i="23"/>
  <c r="F12" i="23"/>
  <c r="D12" i="23"/>
  <c r="L13" i="18"/>
  <c r="L16" i="18"/>
  <c r="L19" i="18"/>
  <c r="L26" i="18"/>
  <c r="L23" i="18"/>
  <c r="J13" i="18"/>
  <c r="J16" i="18"/>
  <c r="J19" i="18"/>
  <c r="J26" i="18"/>
  <c r="J23" i="18"/>
  <c r="H13" i="18"/>
  <c r="H16" i="18"/>
  <c r="H19" i="18"/>
  <c r="H26" i="18"/>
  <c r="H23" i="18"/>
  <c r="F13" i="18"/>
  <c r="F16" i="18"/>
  <c r="F26" i="18"/>
  <c r="F23" i="18"/>
  <c r="D16" i="18"/>
  <c r="D26" i="18"/>
  <c r="D23" i="18"/>
  <c r="D13" i="18"/>
  <c r="F26" i="19"/>
  <c r="F26" i="25"/>
  <c r="F28" i="25"/>
  <c r="F30" i="25"/>
  <c r="D26" i="24"/>
  <c r="H23" i="28"/>
  <c r="F21" i="24"/>
  <c r="L21" i="24"/>
  <c r="F26" i="24"/>
  <c r="F28" i="18"/>
  <c r="J28" i="18"/>
  <c r="D33" i="23"/>
  <c r="D28" i="18"/>
  <c r="D20" i="25"/>
  <c r="G35" i="28"/>
  <c r="G23" i="28"/>
  <c r="F35" i="28"/>
  <c r="D36" i="28"/>
  <c r="F23" i="28"/>
  <c r="H28" i="18"/>
  <c r="L28" i="18"/>
  <c r="F33" i="23"/>
  <c r="D25" i="22"/>
  <c r="D26" i="19"/>
  <c r="D25" i="21"/>
  <c r="H25" i="21"/>
  <c r="F25" i="21"/>
  <c r="J25" i="21"/>
  <c r="D27" i="20"/>
  <c r="F30" i="28"/>
  <c r="E31" i="28"/>
  <c r="F24" i="28"/>
  <c r="E25" i="28"/>
  <c r="D31" i="28"/>
  <c r="D25" i="28"/>
  <c r="F25" i="24"/>
  <c r="L25" i="24"/>
  <c r="F24" i="24"/>
  <c r="L24" i="24"/>
  <c r="F23" i="24"/>
  <c r="L23" i="24"/>
  <c r="F22" i="24"/>
  <c r="L22" i="24"/>
  <c r="D23" i="25"/>
  <c r="D26" i="25"/>
  <c r="D28" i="25"/>
  <c r="D30" i="25"/>
  <c r="G30" i="28"/>
  <c r="F31" i="28"/>
  <c r="G24" i="28"/>
  <c r="F25" i="28"/>
  <c r="L26" i="24"/>
  <c r="H24" i="28"/>
  <c r="H25" i="28"/>
  <c r="G25" i="28"/>
  <c r="D26" i="28"/>
  <c r="H30" i="28"/>
  <c r="H31" i="28"/>
  <c r="G31" i="28"/>
  <c r="D32" i="28"/>
</calcChain>
</file>

<file path=xl/sharedStrings.xml><?xml version="1.0" encoding="utf-8"?>
<sst xmlns="http://schemas.openxmlformats.org/spreadsheetml/2006/main" count="435" uniqueCount="346">
  <si>
    <t>Assumptions</t>
  </si>
  <si>
    <t>Risk Premium</t>
  </si>
  <si>
    <t>Lukoil</t>
  </si>
  <si>
    <t>Capital Cost Components</t>
  </si>
  <si>
    <t>(Brazil)</t>
  </si>
  <si>
    <t>(Russia)</t>
  </si>
  <si>
    <t>Risk Free Rate</t>
  </si>
  <si>
    <t>Sovereign Risk</t>
  </si>
  <si>
    <t>Equity Risk Premium</t>
  </si>
  <si>
    <t xml:space="preserve">     Market Cost of Equity</t>
  </si>
  <si>
    <t>Beta (relevered)</t>
  </si>
  <si>
    <t xml:space="preserve">     Cost of equity</t>
  </si>
  <si>
    <t>Cost of Debt</t>
  </si>
  <si>
    <t>Tax rate</t>
  </si>
  <si>
    <t xml:space="preserve">     Cost of debt, after-tax </t>
  </si>
  <si>
    <t>Debt/Capital ratio</t>
  </si>
  <si>
    <t>Equity/Capital ratio</t>
  </si>
  <si>
    <t>WACC (calculated)</t>
  </si>
  <si>
    <t>WACC (I-Bank report)</t>
  </si>
  <si>
    <t>This approach applies the sovereign risk premium to the cost of equity for both companies, but not to their cost of debt. Since the comparison is for two oil companies from two different countries, and the same risk free rate is used for both, it is implied, though not stated, that the WACC calculation is based in US dollars.</t>
  </si>
  <si>
    <t>Source: "Petrobras: A Diamond in the Rough," JP Morgan, Latin American Equity Research, June 18, 2004, p. 24.</t>
  </si>
  <si>
    <t>UNIBANCO estimated the weighted average cost of capital for Petrobrás to be 13.2% in Brazilian reais in August of 2004. Evaluate the methodology and assumptions used in the calculation.</t>
  </si>
  <si>
    <t>Levered Beta</t>
  </si>
  <si>
    <t>Country Risk Premium</t>
  </si>
  <si>
    <t xml:space="preserve">     Cost of equity (US$)</t>
  </si>
  <si>
    <t xml:space="preserve">Exchange Rate </t>
  </si>
  <si>
    <t xml:space="preserve">     Cost of equity (R$)</t>
  </si>
  <si>
    <t xml:space="preserve">     Cost of debt, after-tax (R$)</t>
  </si>
  <si>
    <t>WACC (R$)  calculated</t>
  </si>
  <si>
    <t>WACC (R$)  (I-bank report)</t>
  </si>
  <si>
    <t>This calculation adds the country risk premium to the risk free rate in the cost of equity, but not the cost of debt (as was the case in the previous problem). This cost of equity in US$, however, is then compounded by a percentage change in the expected exchange rate of the reais against the dollar to arrive at a cost of equity in reais. The cost of debt, which indicates reais-denomination, is not adjusted for the country risk premium or the expected currency movement.</t>
  </si>
  <si>
    <t>Source: "Petrobras: Reinitiation of Coverage," UNIBANCO, August 12, 2004, p.4.</t>
  </si>
  <si>
    <t>Citigroup regularly performs a U.S. dollar-based discount cash flow (DCF) valuation of Petrobrás in its coverage. That DCF analysis requires the use of a discount rate which they base on the company's weighted average cost of capital. Evaluate the methodology and assumptions used in the 2003 Actual and 2004 Estimates of Petrobras's WACC below.</t>
  </si>
  <si>
    <t>July 28, 2005</t>
  </si>
  <si>
    <t>March 8, 2005</t>
  </si>
  <si>
    <t>2003A</t>
  </si>
  <si>
    <t>2004E</t>
  </si>
  <si>
    <t>Risk free rate</t>
  </si>
  <si>
    <t>Cost of debt</t>
  </si>
  <si>
    <t xml:space="preserve">     Cost of debt, after-tax</t>
  </si>
  <si>
    <t>Debt/capital ratio</t>
  </si>
  <si>
    <t>Equity/capital ratio</t>
  </si>
  <si>
    <t>WACC (I-bank report)</t>
  </si>
  <si>
    <t xml:space="preserve">This approach uses a relatively high assumed value for the risk free rate of interest in the cost of equity calculation, without expressly charging the company a country risk premium. Since the U.S. dollar risk-free rate at this time was somewhere around 4%, this risk-free rate must implicitly include a country risk premium. The cost of debt, before-tax, is actually below the risk-free rate, which is difficult to understand or rationalize. </t>
  </si>
  <si>
    <t>Source: "Petrobras," Citigroup SmithBarney, March 8, 2005, and July 28, 2005.</t>
  </si>
  <si>
    <t>In a report dated June 17, 2003, Citigroup SmithBarney calculated a WACC for Petrobrás denominated in Brazilian reais (R$). Evaluate the methodology and assumptions used in this cost of capital calculation.</t>
  </si>
  <si>
    <t>Petrobras Cost of Equity</t>
  </si>
  <si>
    <t>June 2003</t>
  </si>
  <si>
    <t>Risk-free rate (Brazilian C-Bond)</t>
  </si>
  <si>
    <t>Petrobras levered beta (β)</t>
  </si>
  <si>
    <t xml:space="preserve">Market risk premium </t>
  </si>
  <si>
    <t xml:space="preserve">     Cost of equity </t>
  </si>
  <si>
    <t>Petrobras Cost of Debt</t>
  </si>
  <si>
    <t xml:space="preserve">Petrobras cost of debt </t>
  </si>
  <si>
    <t xml:space="preserve">Brazilian corporate tax rate </t>
  </si>
  <si>
    <t>WACC Calculation (in R$)</t>
  </si>
  <si>
    <t xml:space="preserve">Petrobras cost of debt, after-tax </t>
  </si>
  <si>
    <t>Long-term debt ratio (% of capital)</t>
  </si>
  <si>
    <t>Petrobras cost of equity</t>
  </si>
  <si>
    <t>Long-term equity ratio (% of capital)</t>
  </si>
  <si>
    <t xml:space="preserve">WACC (calculated)  </t>
  </si>
  <si>
    <t xml:space="preserve">WACC (I-bank report)  </t>
  </si>
  <si>
    <t>Identifying the risk-free rate as the Braizilian C-Bond rate, and using a relatively high value of beta compared to other analyst estimates, the cost of equity is relatively high. The cost of debt, also high compared to the other estimates, results in a final WACC calculation, in Brazilian reais, which is similar in value to other estimates.</t>
  </si>
  <si>
    <t>Source: "Petroleo Brasileiro S.A.,Citigroup Smith Barney, June 17, 2003, p.17.</t>
  </si>
  <si>
    <t>BBVA utilized a rather innovative approach to dealing with both country and currency risk in their December 20, 2004 report on Petrobras. Evaluate the methodology and assumptions used in this cost of capital calculation.</t>
  </si>
  <si>
    <t>Cost of Capital Component</t>
  </si>
  <si>
    <t>2003 Estimate</t>
  </si>
  <si>
    <t>2004 Estimate</t>
  </si>
  <si>
    <t>US 10-year risk-free rate (in US$)</t>
  </si>
  <si>
    <t>Country risk premium (in US$)</t>
  </si>
  <si>
    <t xml:space="preserve">Petrobras premium "adjustment"  </t>
  </si>
  <si>
    <t xml:space="preserve">      Petrobras risk-free rate (in US$)</t>
  </si>
  <si>
    <t>Petrobras risk-free rate (in US$)</t>
  </si>
  <si>
    <t>Petrobras beta (β)</t>
  </si>
  <si>
    <t>Market risk premium (in US$)</t>
  </si>
  <si>
    <t xml:space="preserve">     Cost of equity (in US$) </t>
  </si>
  <si>
    <t>Projected 10-year currency devaluation</t>
  </si>
  <si>
    <t xml:space="preserve">     Cost of equity (in R$) </t>
  </si>
  <si>
    <t>Petrobras cost of debt (in R$)</t>
  </si>
  <si>
    <t xml:space="preserve">     Cost of debt, after-tax (in US$)</t>
  </si>
  <si>
    <t>WACC  (calculated)</t>
  </si>
  <si>
    <t>This analysis clearly begins with a U.S. dollar-based risk-free rate, 4.1% and 4.4%, adds a country risk premium to it, and then adjusts the sum downward for a Petrobras premium. The Petrobras premium is the analyst's opinion that Petrobras is an oil and gas company, and therefore operates in a global dollar market which is in many ways less risky than a pure-play on a Brazilian firm. The resulting cost of equity is then converted from reais to dollars with the application of a currency devaluation multiplier, a stated average expectation for the coming decade.The cost of debt assumed is very low -- 5.53% -- which is clearly a dollar cost and not a reais cost as stated. The final WACC in reais terms is roughly equivalent to the various estimates from the previous problems.</t>
  </si>
  <si>
    <t>Notes:</t>
  </si>
  <si>
    <t>1  Petrobras premium adjustment is the reduction in country risk given an oil and gas company operating in a global industry which operates in a market of US dollar denominated returns.</t>
  </si>
  <si>
    <t>2  Cost of equity in US$ = risk free rate + (  beta  x  market risk premium )</t>
  </si>
  <si>
    <t>3  Cost of equity in R$ = [ (1 + cost of equity in US$) x (1 + projected devaluation) ] - 1</t>
  </si>
  <si>
    <t>Source: "Petrobras," BBVA Securities, Latin American Research, December 20, 2004, p. 7.</t>
  </si>
  <si>
    <t>U.S. dollar WACCs</t>
  </si>
  <si>
    <t>Brazilian reais WACCs</t>
  </si>
  <si>
    <t>JPMorgan</t>
  </si>
  <si>
    <t>Citigroup ($)</t>
  </si>
  <si>
    <t>UNIBANCO</t>
  </si>
  <si>
    <t>Citigroup (R$)</t>
  </si>
  <si>
    <t>BBVA</t>
  </si>
  <si>
    <t>(June 18, 2004)</t>
  </si>
  <si>
    <t>(March 8, 2005)</t>
  </si>
  <si>
    <t>(Aug 12, 2004)</t>
  </si>
  <si>
    <t>(June 17, 2003)</t>
  </si>
  <si>
    <t>(Dec 20, 2004)</t>
  </si>
  <si>
    <t>Sovereign/Country Risk Premium</t>
  </si>
  <si>
    <t>Petrobras Company Premium</t>
  </si>
  <si>
    <t xml:space="preserve">     "Adjusted" Risk Free Rate</t>
  </si>
  <si>
    <t>Market/Equity Risk Premium</t>
  </si>
  <si>
    <t>The component coupon costs (for example the 6% coupon on the 25-year US dollar bonds) are the same as the current yields to maturity that would be needed to sell similar bonds in the marketplace today. Current yields to maturity is the proper rate to use. The interest costs used for the euro and yen bonds reflect actual expected interest costs after any exchange rate changes. This calculation assumes there is no expected change in the exchange rate over the life of the debt issue (which is indeed highly unlikely).</t>
  </si>
  <si>
    <t>WACC =</t>
  </si>
  <si>
    <t>Total</t>
  </si>
  <si>
    <t>Shareholders' equity</t>
  </si>
  <si>
    <t>20 year yen bonds</t>
  </si>
  <si>
    <t>10 year euro bonds</t>
  </si>
  <si>
    <t>5 year US dollar euronotes</t>
  </si>
  <si>
    <t>25 year US dollar bonds</t>
  </si>
  <si>
    <t>Cost (%)</t>
  </si>
  <si>
    <t>Proportion</t>
  </si>
  <si>
    <t>Amount</t>
  </si>
  <si>
    <t>Component</t>
  </si>
  <si>
    <t>Post-tax</t>
  </si>
  <si>
    <t>Pre-tax</t>
  </si>
  <si>
    <t>US Dollar</t>
  </si>
  <si>
    <t>Weighted</t>
  </si>
  <si>
    <t>Spot rate (yen/$)</t>
  </si>
  <si>
    <t>Spot rate ($/pound)</t>
  </si>
  <si>
    <t>Spot rate ($/euro)</t>
  </si>
  <si>
    <t>20-year yen bonds (yen)</t>
  </si>
  <si>
    <t>10-year euro bonds (euros)</t>
  </si>
  <si>
    <t>Value</t>
  </si>
  <si>
    <t>Assumption</t>
  </si>
  <si>
    <r>
      <t>US dollar cost of pound (</t>
    </r>
    <r>
      <rPr>
        <b/>
        <sz val="10"/>
        <rFont val="Arial"/>
        <family val="2"/>
      </rPr>
      <t>£</t>
    </r>
    <r>
      <rPr>
        <b/>
        <sz val="10"/>
        <rFont val="Times New Roman"/>
        <family val="1"/>
      </rPr>
      <t>) debt</t>
    </r>
  </si>
  <si>
    <t>Equals the implied US dollar cost of pound-denominated debt</t>
  </si>
  <si>
    <t>Minus 1</t>
  </si>
  <si>
    <t>Equals</t>
  </si>
  <si>
    <t xml:space="preserve">    (at beginning of period spot rate)</t>
  </si>
  <si>
    <t>Divided by the US dollar value of initial pound debt proceeds</t>
  </si>
  <si>
    <t>Repayment cost of pounds, in US dollars (ending spot rate)</t>
  </si>
  <si>
    <t>Cost of funds if pound depreciates versus dollar</t>
  </si>
  <si>
    <t xml:space="preserve">     Principal and interest due at end of year</t>
  </si>
  <si>
    <t xml:space="preserve">     Interest</t>
  </si>
  <si>
    <t xml:space="preserve">     Principal</t>
  </si>
  <si>
    <t>Pound-denominated debt, in pounds sterling:</t>
  </si>
  <si>
    <t>Calculation of Principal and Interest</t>
  </si>
  <si>
    <r>
      <t>End of year spot rate, $/</t>
    </r>
    <r>
      <rPr>
        <sz val="10"/>
        <rFont val="Arial"/>
        <family val="2"/>
      </rPr>
      <t>£</t>
    </r>
  </si>
  <si>
    <r>
      <t>Beginning of year spot rate, $/</t>
    </r>
    <r>
      <rPr>
        <sz val="10"/>
        <rFont val="Arial"/>
        <family val="2"/>
      </rPr>
      <t>£</t>
    </r>
  </si>
  <si>
    <t>Pound interest rate, one year (percent per annum)</t>
  </si>
  <si>
    <t>Principal borrowed (British pounds)</t>
  </si>
  <si>
    <r>
      <t xml:space="preserve">b)  Appreciating </t>
    </r>
    <r>
      <rPr>
        <b/>
        <sz val="10"/>
        <rFont val="Arial"/>
        <family val="2"/>
      </rPr>
      <t>£</t>
    </r>
  </si>
  <si>
    <r>
      <t xml:space="preserve">a)  Depreciating </t>
    </r>
    <r>
      <rPr>
        <b/>
        <sz val="10"/>
        <rFont val="Arial"/>
        <family val="2"/>
      </rPr>
      <t>£</t>
    </r>
  </si>
  <si>
    <t>b.  What is the dollar cost of this debt if the pound appreciates from $2.0260/£ to $2.1640/£ over the year?</t>
  </si>
  <si>
    <t>a.  What is the dollar cost of this debt if the pound depreciates from $2.0260/£ to $1.9460/£ over the year?</t>
  </si>
  <si>
    <t>of the cash flow stream of exactly zero.</t>
  </si>
  <si>
    <t>The internal rate of return, IRR, of any stream of cash flows will determine the rate of discount (interest) which results in a NPV</t>
  </si>
  <si>
    <t>IRR of cash flow stream (the implied US dollar cost)</t>
  </si>
  <si>
    <t>US dollar equivalent of euro-denominated cash flows</t>
  </si>
  <si>
    <t xml:space="preserve">     (spot rate x (1 - .03))</t>
  </si>
  <si>
    <t>Expected exchange rate, $/euro</t>
  </si>
  <si>
    <t>This shows it is truly a 6.0% loan.</t>
  </si>
  <si>
    <t>internal rate of return, IRR of this cash flow stream:</t>
  </si>
  <si>
    <t>Note: One way to check this calculaton is to find the</t>
  </si>
  <si>
    <t xml:space="preserve">     Total cash flows of euro-denominated debt</t>
  </si>
  <si>
    <t>Repayment of principal in year 3</t>
  </si>
  <si>
    <t>Interest payment due, in euros</t>
  </si>
  <si>
    <t>Proceeds from borrowing euros</t>
  </si>
  <si>
    <t>Year 3</t>
  </si>
  <si>
    <t>Year 2</t>
  </si>
  <si>
    <t>Year 1</t>
  </si>
  <si>
    <t>Year 0</t>
  </si>
  <si>
    <t>Calculation of the dollar cost of euro debt</t>
  </si>
  <si>
    <t>Expected % change in the euro versus the dollar</t>
  </si>
  <si>
    <t>Beginning spot rate, $/euro</t>
  </si>
  <si>
    <t>Interest rate on loan, percent per annum</t>
  </si>
  <si>
    <t>Principal borrowed for three years, in euros</t>
  </si>
  <si>
    <t>Note that the equity accounts of the subsidiaries are matched by "investment in subsidiaries" asset account held in the non-consolidated books of the parent company. In consolidation these two accounts cancel each other out.</t>
  </si>
  <si>
    <t>Total capital</t>
  </si>
  <si>
    <t>Shareholders' equity (common + retained)</t>
  </si>
  <si>
    <t xml:space="preserve">          Consolidated long-term debt</t>
  </si>
  <si>
    <t xml:space="preserve">     Parent company debt</t>
  </si>
  <si>
    <t xml:space="preserve">     Mexican peso debt (Ps converted to US$)</t>
  </si>
  <si>
    <t xml:space="preserve">     Malaysian ringgit debt (RM converted to US$)</t>
  </si>
  <si>
    <t>Debt:</t>
  </si>
  <si>
    <t>Percent</t>
  </si>
  <si>
    <t>Consolidated Balance Sheet (US$)</t>
  </si>
  <si>
    <t xml:space="preserve">     Mexican pesos per dollar (Ps/$)</t>
  </si>
  <si>
    <t xml:space="preserve">     Malaysian ringgit per dollar (RM/$)</t>
  </si>
  <si>
    <t>Current exchange rates:</t>
  </si>
  <si>
    <t xml:space="preserve">   Retained earnings</t>
  </si>
  <si>
    <t xml:space="preserve">   Common stock</t>
  </si>
  <si>
    <t xml:space="preserve">   Parent long-term debt</t>
  </si>
  <si>
    <t xml:space="preserve">   Investment in subsidiaries (US dollars):</t>
  </si>
  <si>
    <t xml:space="preserve">   Shareholders' equity</t>
  </si>
  <si>
    <t xml:space="preserve">   Long-term debt</t>
  </si>
  <si>
    <t xml:space="preserve">    change of 0%, then the Japanese yen bonds are clearly the cheapest source of capital.)</t>
  </si>
  <si>
    <t>(Note that it is the expected changes in exchange rates which determine this outcome. In the event that all currencies were expected to remain fixed, an expected</t>
  </si>
  <si>
    <t xml:space="preserve">          IRR of US$ cash flow stream (cost of funds)</t>
  </si>
  <si>
    <t xml:space="preserve">     Proceeds and principal and interest payments</t>
  </si>
  <si>
    <t>US dollar bonds:</t>
  </si>
  <si>
    <t xml:space="preserve">     US dollar equivalent in expected cash flows</t>
  </si>
  <si>
    <t xml:space="preserve">     Expected exchange rate (yen/$)</t>
  </si>
  <si>
    <t>euro-denominated bonds:</t>
  </si>
  <si>
    <t>Japanese yen bonds:</t>
  </si>
  <si>
    <t>Year 4</t>
  </si>
  <si>
    <t>Calculation of the dollar cost debt alternatives</t>
  </si>
  <si>
    <t>Expected change in the value of the foreign currency</t>
  </si>
  <si>
    <t>Current spot rate, yen/$</t>
  </si>
  <si>
    <t>Coupon rate</t>
  </si>
  <si>
    <t>bonds</t>
  </si>
  <si>
    <t>yen bonds</t>
  </si>
  <si>
    <t>Alternatives</t>
  </si>
  <si>
    <t>US dollar</t>
  </si>
  <si>
    <t>euro</t>
  </si>
  <si>
    <t>Japanese</t>
  </si>
  <si>
    <t>c.  Sell U.S. dollar bonds at par yielding 5% per annum.</t>
  </si>
  <si>
    <t>b.  Sell euro-denominated bonds at par yielding 7% per annum.  The current exchange rate is $1.1960/€, and the euro is expected to weaken against the dollar by 2% per annum.</t>
  </si>
  <si>
    <t>a.  Sell Japanese yen bonds at par yielding 3% per annum.  The current exchange rate is ¥106/$, and the yen is expected to strengthen against the dollar by 2% per annum.</t>
  </si>
  <si>
    <t>Effective interest cost (interest payment/proceeds)</t>
  </si>
  <si>
    <t>Total interest payments in first year of loan</t>
  </si>
  <si>
    <t xml:space="preserve">     (annual rate divided by 2 for 6-month period)</t>
  </si>
  <si>
    <t>Interest payment due at end of 6-month period</t>
  </si>
  <si>
    <t>Net proceeds of syndicated loan</t>
  </si>
  <si>
    <t>less fees for issuance</t>
  </si>
  <si>
    <t>Face value of syndicated loan</t>
  </si>
  <si>
    <t>2nd 6-months</t>
  </si>
  <si>
    <t>First 6-months</t>
  </si>
  <si>
    <t>Issuance</t>
  </si>
  <si>
    <t>Calculation of the effective cost of funds</t>
  </si>
  <si>
    <t>Total interest cost</t>
  </si>
  <si>
    <t>Spread over LIBOR</t>
  </si>
  <si>
    <t>LIBOR</t>
  </si>
  <si>
    <t>Interest Costs</t>
  </si>
  <si>
    <t>Issuance fees</t>
  </si>
  <si>
    <t>Principal borrowed for six years, in US$</t>
  </si>
  <si>
    <t>Initial Issuance</t>
  </si>
  <si>
    <t xml:space="preserve">     Proceeds equal (Face value / Discount rate)</t>
  </si>
  <si>
    <t>Discount rate (1 + ((days/360) x (ytm)))</t>
  </si>
  <si>
    <t>Face value</t>
  </si>
  <si>
    <t>Proceeds of issuance</t>
  </si>
  <si>
    <t>Yield to maturity at issuance</t>
  </si>
  <si>
    <t>Maturity (days)</t>
  </si>
  <si>
    <t>Principal of Euro Commercial Paper issuance</t>
  </si>
  <si>
    <t xml:space="preserve">           market value of notes would be at the par value of $1,000.</t>
  </si>
  <si>
    <t xml:space="preserve">           six month period separating coupon payments. For example, if all coupons payments were made in 180 days increments ("days since previous date"), the</t>
  </si>
  <si>
    <t>Note: That the reason these Euro Medium Term Notes each have a market value which exceeds their face value is because the first coupon is paid sooner than the</t>
  </si>
  <si>
    <t xml:space="preserve">     Principal repayment</t>
  </si>
  <si>
    <t>(US dollars)</t>
  </si>
  <si>
    <t>(1.04) compounded</t>
  </si>
  <si>
    <t>(cum days/180)</t>
  </si>
  <si>
    <t>days/180)</t>
  </si>
  <si>
    <t>From Start</t>
  </si>
  <si>
    <t>Previous Date</t>
  </si>
  <si>
    <t>Cash payment (payment date)</t>
  </si>
  <si>
    <t>Cash Flows</t>
  </si>
  <si>
    <t>Discount Factor</t>
  </si>
  <si>
    <t>Compound Factor</t>
  </si>
  <si>
    <t>(par x coupon x</t>
  </si>
  <si>
    <t>Cumultive Days</t>
  </si>
  <si>
    <t>Days Since</t>
  </si>
  <si>
    <t>Discounted</t>
  </si>
  <si>
    <t>Discount Factor Calculation</t>
  </si>
  <si>
    <t>Maturity</t>
  </si>
  <si>
    <t>Date of issuance</t>
  </si>
  <si>
    <t xml:space="preserve">     (paid June 30th and December 31st)</t>
  </si>
  <si>
    <t xml:space="preserve">Semi-annual coupon </t>
  </si>
  <si>
    <t>Annual coupon</t>
  </si>
  <si>
    <t>Face value of each note sold</t>
  </si>
  <si>
    <t>Breakeven is the equivalent of "indifferent."</t>
  </si>
  <si>
    <t xml:space="preserve">     Breakeven exchange rate (HK$ cost/US$ cost)</t>
  </si>
  <si>
    <t>Cost of repaying the US dollar loan in US$</t>
  </si>
  <si>
    <t>Cost of repaying the Hong Kong dollar loan in HK$</t>
  </si>
  <si>
    <t>Calculation of the breakeven exchange rate</t>
  </si>
  <si>
    <t xml:space="preserve">     Principal borrowed</t>
  </si>
  <si>
    <t xml:space="preserve">     Initial spot rate, HK$/US$</t>
  </si>
  <si>
    <t xml:space="preserve">     Interest rate, percent per annum</t>
  </si>
  <si>
    <t>Borrow Hong Kong dollars in Hong Kong</t>
  </si>
  <si>
    <t>Borrowing US dollars in London:</t>
  </si>
  <si>
    <t>Working capital debt needed for one year</t>
  </si>
  <si>
    <t>b.  Borrow HK$39,000,000 in Hong Kong at 7.00% per annum, and exchange these Hong Kong dollars at the present exchange rate of HK$7.8/US$ for U.S. dollars.</t>
  </si>
  <si>
    <t>a.  Borrow US$25,000,000 in Eurodollars in London at 7.250% per annum</t>
  </si>
  <si>
    <t xml:space="preserve">Sunrise Manufacturing, Inc, a U.S. multinational company, has the following debt components in its consolidated capital section. Sunrise's finance staff estimates their cost of equity to be 20%. Current exchange rates are also listed below.  </t>
  </si>
  <si>
    <t>Income taxes are 30% around the world after allowing for credits. Calculate Sunrise’s weighted average cost of capital. Are any assumptions implicit in your calculation?</t>
  </si>
  <si>
    <t>The Copper Mountain Group, a private equity firm headquartered in Boulder, Colorado (US), borrows £5,000,000 for one year at 7.375% interest.</t>
  </si>
  <si>
    <t>Grupo Modelo, a brewery out of Mexico that exports such well-known varieties as Corona, Modelo and Pacifico, is Mexican by incorporation. However, the company evaluates all business results, including financing costs, in U.S. dollars. The company needs to borrow $10,000,000 or the foreign currency equivalent for four years.  For all issues, interest is payable once per year, at the end of the year.  Available alternatives are:</t>
  </si>
  <si>
    <t>Which course of action do you recommend Grupo Modelo take and why?</t>
  </si>
  <si>
    <t>Principal needed by Grupo Modelo</t>
  </si>
  <si>
    <t>Given the expected exchange rate changes, the euro-denominated bonds have the lowest all-in-cost of funds for the Mexico-based company, Grupo Modelo.</t>
  </si>
  <si>
    <t>McDougan Associates, a U.S.-based investment partnership, borrows €80,000,000 at a time when the exchange rate is $1.3460/€. The entire principal is to be repaid in three years, and interest is 6.250% per annum, paid annually in euros. The euro is expected to depreciate vis à vis the dollar at 3% per annum. What is the effective cost of this loan for McDougan?</t>
  </si>
  <si>
    <t>Petrol Ibérico, a European gas company, is borrowing US$650,000,000 via a syndicated eurocredit for 6 years at 80 basis points over LIBOR.  LIBOR for the loan will be reset every six months.  The funds will be provided by a syndicate of eight leading investment bankers, which will charge up-front fees totaling 1.2% of the principal amount. What is the effective interest cost for the first year if LIBOR is 4.00% for the first six months and 4.20% for the second six months?</t>
  </si>
  <si>
    <t>What are the debt and equity proportions in Adamantine’s consolidated balance sheet?</t>
  </si>
  <si>
    <t>Adamantine Architectonics consists of a U.S. parent and wholly owned subsidiaries in Malaysia (A-Malaysia) and Mexico (A-Mexico).  Selected portions of their non-consolidated balance sheets, translated into U.S. dollars, are shown below.</t>
  </si>
  <si>
    <t>A-Malaysia (in ringgits):</t>
  </si>
  <si>
    <t>A-Mexico (in pesos):</t>
  </si>
  <si>
    <t>Adamantine Architectonics (non-consolidated)</t>
  </si>
  <si>
    <t xml:space="preserve">      in A-Malaysia</t>
  </si>
  <si>
    <t xml:space="preserve">      in A-Mexico</t>
  </si>
  <si>
    <t>Fifth coupon (30 June 2013)</t>
  </si>
  <si>
    <t>Sixth and final coupon (31 August 2013)</t>
  </si>
  <si>
    <t>August 31, 2013</t>
  </si>
  <si>
    <t>February 28, 2011</t>
  </si>
  <si>
    <t>First coupon (30 June 2011)</t>
  </si>
  <si>
    <t>Second coupon (31 December 2011)</t>
  </si>
  <si>
    <t>Third coupon (30 June 2012)</t>
  </si>
  <si>
    <t>Fourth coupon (31 December 2012)</t>
  </si>
  <si>
    <t>Westminster Insurance Company plans to sell $2,000,000 of euro-commercial paper with a 60-day maturity and discounted to yield 4.60% per annum.  What will be the immediate proceeds to Westminster Insurance?</t>
  </si>
  <si>
    <t>Morning Star Air, headquartered in Kunming, China, needs US$25,000,000 for one year to finance working capital. The airline has two alternatives for borrowing:</t>
  </si>
  <si>
    <t xml:space="preserve">At what ending exchange rate would Morning Star Air be indifferent between borrowing U.S. dollars and borrowing Hong Kong dollars?  </t>
  </si>
  <si>
    <t>Petrobrás</t>
  </si>
  <si>
    <t>JPMorgan’s Latin American Equity Research department produced the following WACC calculation for Petrobrás of Brazil versus Lukoil of Russia in their June 18, 2004 report. Evaluate the methodology and assumptions used in the calculation. Assume a 28% tax rate for both companies.</t>
  </si>
  <si>
    <t xml:space="preserve">WACC </t>
  </si>
  <si>
    <t xml:space="preserve">The various estimates of the cost of capital for Petrobras of Brazil appear to be very different, but are they? Reorganize your answers to the previous five problems into those costs of capital which are in U.S. dollars versus Brazilian reais. Use the estimates for 2004 as the basis of comparison. </t>
  </si>
  <si>
    <r>
      <t xml:space="preserve">If Pantheon Capital, S.A., is raising funds via a euro-medium-term note with the following characteristics, how much in dollars will Pantheon receive for each $1,000 note sold?
</t>
    </r>
    <r>
      <rPr>
        <i/>
        <sz val="10"/>
        <rFont val="Times New Roman"/>
        <family val="1"/>
      </rPr>
      <t>Coupon rate:</t>
    </r>
    <r>
      <rPr>
        <sz val="10"/>
        <rFont val="Times New Roman"/>
        <family val="1"/>
      </rPr>
      <t xml:space="preserve"> 8.00% payable semiannually on June 30 and December 31
</t>
    </r>
    <r>
      <rPr>
        <i/>
        <sz val="10"/>
        <rFont val="Times New Roman"/>
        <family val="1"/>
      </rPr>
      <t>Date of issuance:</t>
    </r>
    <r>
      <rPr>
        <sz val="10"/>
        <rFont val="Times New Roman"/>
        <family val="1"/>
      </rPr>
      <t xml:space="preserve"> February 28, 2011
</t>
    </r>
    <r>
      <rPr>
        <i/>
        <sz val="10"/>
        <rFont val="Times New Roman"/>
        <family val="1"/>
      </rPr>
      <t>Maturity:</t>
    </r>
    <r>
      <rPr>
        <sz val="10"/>
        <rFont val="Times New Roman"/>
        <family val="1"/>
      </rPr>
      <t xml:space="preserve"> August 31, 2013</t>
    </r>
  </si>
  <si>
    <r>
      <rPr>
        <i/>
        <sz val="10"/>
        <rFont val="Times New Roman"/>
        <family val="1"/>
      </rPr>
      <t>Maturity:</t>
    </r>
    <r>
      <rPr>
        <sz val="10"/>
        <rFont val="Times New Roman"/>
        <family val="1"/>
      </rPr>
      <t xml:space="preserve"> August 31, 2013</t>
    </r>
  </si>
  <si>
    <r>
      <rPr>
        <i/>
        <sz val="10"/>
        <rFont val="Times New Roman"/>
        <family val="1"/>
      </rPr>
      <t>Date of issuance:</t>
    </r>
    <r>
      <rPr>
        <sz val="10"/>
        <rFont val="Times New Roman"/>
        <family val="1"/>
      </rPr>
      <t xml:space="preserve"> February 28, 2011</t>
    </r>
  </si>
  <si>
    <r>
      <rPr>
        <i/>
        <sz val="10"/>
        <rFont val="Times New Roman"/>
        <family val="1"/>
      </rPr>
      <t>Coupon rate:</t>
    </r>
    <r>
      <rPr>
        <sz val="10"/>
        <rFont val="Times New Roman"/>
        <family val="1"/>
      </rPr>
      <t xml:space="preserve"> 8.00% payable semiannually on June 30 and December 31</t>
    </r>
  </si>
  <si>
    <t>Problem 14.1  Copper Mountain Group (USA)</t>
  </si>
  <si>
    <t>Problem 14.3  McDougan Associates (USA)</t>
  </si>
  <si>
    <t>Problem 14.7  Sunrise Manufacturing, Inc.</t>
  </si>
  <si>
    <t xml:space="preserve">Problem 14.8  Petrol Ibérico </t>
  </si>
  <si>
    <t>Problem 14.9  Adamantine Architectonics</t>
  </si>
  <si>
    <t>Problem 14.6  Westminster Insurance Company</t>
  </si>
  <si>
    <t>Problem 14.5  Pantheon Capital, S.A.</t>
  </si>
  <si>
    <t>Problem 14.4  Morning Star Air (China)</t>
  </si>
  <si>
    <t>Problem 14.12  Citigroup SmithBarney (dollar)</t>
  </si>
  <si>
    <t>Problem 14.11  UNIBANCO</t>
  </si>
  <si>
    <t>Problem 14.10  JPMorgan</t>
  </si>
  <si>
    <t>Problem 14.14  BBVA Investment Bank</t>
  </si>
  <si>
    <t>Problem 14.15  Petrobras's WACC Comparison</t>
  </si>
  <si>
    <t>Problem 14.16  Grupo Modelo S.B.A de C.V.</t>
  </si>
  <si>
    <t>Problem 14.13  Citigroup SmithBarney (Reais)</t>
  </si>
  <si>
    <t>Values</t>
  </si>
  <si>
    <t>Initial spot rate</t>
  </si>
  <si>
    <t>Debt principal (Swiss francs)</t>
  </si>
  <si>
    <t>a. If the exchange remains the same</t>
  </si>
  <si>
    <r>
      <t xml:space="preserve"> k</t>
    </r>
    <r>
      <rPr>
        <vertAlign val="subscript"/>
        <sz val="10"/>
        <rFont val="Times New Roman"/>
        <family val="1"/>
      </rPr>
      <t>d</t>
    </r>
    <r>
      <rPr>
        <sz val="10"/>
        <rFont val="Times New Roman"/>
        <family val="1"/>
      </rPr>
      <t xml:space="preserve"> = [ ( 1 + k</t>
    </r>
    <r>
      <rPr>
        <vertAlign val="subscript"/>
        <sz val="10"/>
        <rFont val="Times New Roman"/>
        <family val="1"/>
      </rPr>
      <t>d</t>
    </r>
    <r>
      <rPr>
        <vertAlign val="superscript"/>
        <sz val="10"/>
        <rFont val="Times New Roman"/>
        <family val="1"/>
      </rPr>
      <t>SF</t>
    </r>
    <r>
      <rPr>
        <sz val="10"/>
        <rFont val="Times New Roman"/>
        <family val="1"/>
      </rPr>
      <t xml:space="preserve"> ) x ( 1 + s ) ]  - 1</t>
    </r>
  </si>
  <si>
    <t>We first calculate the percentage change in the exchange rate, s</t>
  </si>
  <si>
    <t>We then calculate the effective cost of debt after exchange rate changes</t>
  </si>
  <si>
    <t xml:space="preserve"> s = ( S1 - S2 ) / (S2)  x  100 </t>
  </si>
  <si>
    <t>S2</t>
  </si>
  <si>
    <t>b. If the exchange ends the period at SF1.4400/$:</t>
  </si>
  <si>
    <t>c. If the exchange ends the period at SF1.3860/$:</t>
  </si>
  <si>
    <t>d. If the exchange ends the period at SF1.6240/$:</t>
  </si>
  <si>
    <t>Problem 14.2  Foreign Exchange Risk and the Cost of Swiss francs</t>
  </si>
  <si>
    <t>Answer</t>
  </si>
  <si>
    <t>a. SF1.5000/$</t>
  </si>
  <si>
    <t>b. SF1.4400/$</t>
  </si>
  <si>
    <t>c. SF1.3860/$</t>
  </si>
  <si>
    <t>d. SF1.6240/$</t>
  </si>
  <si>
    <t>The chapter demonstrated that a firm borrowing in a foreign currency could potentially end up paying a very different effective rate of interest than what it expected. Using the same baseline values of a debt principal of SF1.5 million, a one year period, an initial spot rate of SF1.5000/$, a 5.000% cost of debt, and a 34% tax rate, what is the effective cost of debt for one year for a U.S. dollar-based company if the exchange rate at the end of the period was:</t>
  </si>
  <si>
    <t>Petrobrás of Brazil: Estimating its Weighted Average Cost of Capital</t>
  </si>
  <si>
    <t>Problems 10-15. Petrobras of Brazil</t>
  </si>
  <si>
    <t>Petrobrás Petróleo Brasileiro S.A. or Petrobras is the national oil company of Brazil. It is publicly traded, but the government of Brazil holds the controlling share. It is the largest company in the Southern Hemisphere by market capitalization and the largest in all of Latin America. As an oil company, the primary product of its production has a price set on global markets—the price of oil—and much of its business is conducted the global currency of oil, the U.S. dollar. Problems 10–15 examine a variety of different financial institutions’ attempts to estimate the company’s cost of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</si>
</sst>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0.0000_);_(* \(#,##0.0000\);_(* &quot;-&quot;??_);_(@_)"/>
    <numFmt numFmtId="165" formatCode="0.0%"/>
    <numFmt numFmtId="166" formatCode="_(* #,##0_);_(* \(#,##0\);_(* &quot;-&quot;??_);_(@_)"/>
    <numFmt numFmtId="167" formatCode="0.000%"/>
    <numFmt numFmtId="168" formatCode="0.0000%"/>
    <numFmt numFmtId="169" formatCode="_(* #,##0.00000_);_(* \(#,##0.00000\);_(* &quot;-&quot;??_);_(@_)"/>
    <numFmt numFmtId="170" formatCode="_(&quot;$&quot;* #,##0_);_(&quot;$&quot;* \(#,##0\);_(&quot;$&quot;* &quot;-&quot;??_);_(@_)"/>
    <numFmt numFmtId="171" formatCode="[$€-2]\ #,##0_);\([$€-2]\ #,##0\)"/>
    <numFmt numFmtId="172" formatCode="[$£-809]#,##0.00;\-[$£-809]#,##0.00"/>
    <numFmt numFmtId="173" formatCode="[$£-809]#,##0"/>
    <numFmt numFmtId="174" formatCode="_(&quot;$&quot;* #,##0.0000_);_(&quot;$&quot;* \(#,##0.0000\);_(&quot;$&quot;* &quot;-&quot;??_);_(@_)"/>
    <numFmt numFmtId="175" formatCode="[$€-2]\ #,##0"/>
    <numFmt numFmtId="176" formatCode="#,##0.0000"/>
  </numFmts>
  <fonts count="20"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b/>
      <sz val="12"/>
      <color indexed="9"/>
      <name val="Times New Roman"/>
      <family val="1"/>
    </font>
    <font>
      <sz val="10"/>
      <name val="Times New Roman"/>
      <family val="1"/>
    </font>
    <font>
      <sz val="10"/>
      <color indexed="12"/>
      <name val="Times New Roman"/>
      <family val="1"/>
    </font>
    <font>
      <sz val="9"/>
      <name val="Times New Roman"/>
      <family val="1"/>
    </font>
    <font>
      <b/>
      <i/>
      <sz val="10"/>
      <color indexed="12"/>
      <name val="Times New Roman"/>
      <family val="1"/>
    </font>
    <font>
      <i/>
      <sz val="10"/>
      <name val="Arial"/>
      <family val="2"/>
    </font>
    <font>
      <sz val="8"/>
      <name val="Times New Roman"/>
      <family val="1"/>
    </font>
    <font>
      <sz val="12"/>
      <color indexed="9"/>
      <name val="Times New Roman"/>
      <family val="1"/>
    </font>
    <font>
      <sz val="12"/>
      <name val="Times New Roman"/>
      <family val="1"/>
    </font>
    <font>
      <b/>
      <sz val="10"/>
      <name val="Arial"/>
      <family val="2"/>
    </font>
    <font>
      <sz val="10"/>
      <name val="Arial"/>
      <family val="2"/>
    </font>
    <font>
      <i/>
      <sz val="10"/>
      <name val="Times New Roman"/>
      <family val="1"/>
    </font>
    <font>
      <vertAlign val="subscript"/>
      <sz val="10"/>
      <name val="Times New Roman"/>
      <family val="1"/>
    </font>
    <font>
      <vertAlign val="superscript"/>
      <sz val="10"/>
      <name val="Times New Roman"/>
      <family val="1"/>
    </font>
    <font>
      <b/>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244">
    <xf numFmtId="0" fontId="0" fillId="0" borderId="0" xfId="0"/>
    <xf numFmtId="0" fontId="6" fillId="0" borderId="0" xfId="0" applyFont="1" applyBorder="1"/>
    <xf numFmtId="0" fontId="6" fillId="0" borderId="0" xfId="0" applyFont="1"/>
    <xf numFmtId="0" fontId="2" fillId="2" borderId="0" xfId="0" applyFont="1" applyFill="1" applyBorder="1"/>
    <xf numFmtId="0" fontId="2" fillId="2" borderId="6" xfId="0" applyFont="1" applyFill="1" applyBorder="1"/>
    <xf numFmtId="0" fontId="2" fillId="2" borderId="6" xfId="0" applyFont="1" applyFill="1" applyBorder="1" applyAlignment="1">
      <alignment horizontal="right"/>
    </xf>
    <xf numFmtId="167" fontId="2" fillId="2" borderId="0" xfId="2" applyNumberFormat="1" applyFont="1" applyFill="1" applyBorder="1"/>
    <xf numFmtId="0" fontId="0" fillId="2" borderId="0" xfId="0" applyFill="1" applyAlignment="1">
      <alignment vertical="center" wrapText="1"/>
    </xf>
    <xf numFmtId="0" fontId="0" fillId="2" borderId="0" xfId="0" applyFill="1" applyAlignment="1">
      <alignment vertical="center"/>
    </xf>
    <xf numFmtId="0" fontId="2" fillId="2" borderId="0" xfId="0" applyFont="1" applyFill="1" applyBorder="1" applyAlignment="1">
      <alignment horizontal="right"/>
    </xf>
    <xf numFmtId="0" fontId="6" fillId="2" borderId="0" xfId="0" applyFont="1" applyFill="1" applyBorder="1"/>
    <xf numFmtId="0" fontId="6" fillId="2" borderId="1" xfId="0" applyFont="1" applyFill="1" applyBorder="1"/>
    <xf numFmtId="0" fontId="6" fillId="2" borderId="2" xfId="0" applyFont="1" applyFill="1" applyBorder="1"/>
    <xf numFmtId="10" fontId="2" fillId="2" borderId="0" xfId="2" applyNumberFormat="1" applyFont="1" applyFill="1" applyBorder="1"/>
    <xf numFmtId="167" fontId="3" fillId="2" borderId="0" xfId="2" applyNumberFormat="1"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167" fontId="6" fillId="2" borderId="0" xfId="2" applyNumberFormat="1" applyFont="1" applyFill="1" applyBorder="1"/>
    <xf numFmtId="167" fontId="2" fillId="2" borderId="11" xfId="2" applyNumberFormat="1" applyFont="1" applyFill="1" applyBorder="1"/>
    <xf numFmtId="43" fontId="6" fillId="2" borderId="0" xfId="1" applyFont="1" applyFill="1" applyBorder="1"/>
    <xf numFmtId="167" fontId="4" fillId="2" borderId="10" xfId="2" applyNumberFormat="1" applyFont="1" applyFill="1" applyBorder="1"/>
    <xf numFmtId="165" fontId="7" fillId="2" borderId="0" xfId="2" applyNumberFormat="1" applyFont="1" applyFill="1" applyBorder="1"/>
    <xf numFmtId="165" fontId="7" fillId="2" borderId="0" xfId="2" applyNumberFormat="1" applyFont="1" applyFill="1" applyBorder="1" applyAlignment="1">
      <alignment horizontal="right"/>
    </xf>
    <xf numFmtId="0" fontId="6" fillId="2" borderId="7" xfId="0" applyFont="1" applyFill="1" applyBorder="1"/>
    <xf numFmtId="0" fontId="6" fillId="2" borderId="8" xfId="0" applyFont="1" applyFill="1" applyBorder="1"/>
    <xf numFmtId="0" fontId="6" fillId="2" borderId="9" xfId="0" applyFont="1" applyFill="1" applyBorder="1"/>
    <xf numFmtId="0" fontId="4" fillId="2" borderId="0" xfId="0" quotePrefix="1" applyFont="1" applyFill="1" applyBorder="1" applyAlignment="1">
      <alignment horizontal="right"/>
    </xf>
    <xf numFmtId="167" fontId="6" fillId="2" borderId="6" xfId="2" applyNumberFormat="1" applyFont="1" applyFill="1" applyBorder="1"/>
    <xf numFmtId="165" fontId="2" fillId="2" borderId="10" xfId="2" applyNumberFormat="1" applyFont="1" applyFill="1" applyBorder="1"/>
    <xf numFmtId="0" fontId="8" fillId="2" borderId="0" xfId="0" applyFont="1" applyFill="1" applyBorder="1" applyAlignment="1">
      <alignment vertical="center"/>
    </xf>
    <xf numFmtId="10" fontId="3" fillId="2" borderId="12" xfId="2" applyNumberFormat="1" applyFont="1" applyFill="1" applyBorder="1"/>
    <xf numFmtId="10" fontId="6" fillId="2" borderId="0" xfId="0" applyNumberFormat="1" applyFont="1" applyFill="1" applyBorder="1"/>
    <xf numFmtId="165" fontId="6" fillId="2" borderId="0" xfId="0" applyNumberFormat="1" applyFont="1" applyFill="1" applyBorder="1"/>
    <xf numFmtId="0" fontId="8" fillId="2" borderId="0" xfId="0" applyFont="1" applyFill="1" applyBorder="1"/>
    <xf numFmtId="0" fontId="2" fillId="2" borderId="6" xfId="0" quotePrefix="1" applyFont="1" applyFill="1" applyBorder="1" applyAlignment="1">
      <alignment horizontal="right"/>
    </xf>
    <xf numFmtId="43" fontId="2" fillId="2" borderId="0" xfId="1" applyFont="1" applyFill="1" applyBorder="1"/>
    <xf numFmtId="10" fontId="2" fillId="2" borderId="6" xfId="2" applyNumberFormat="1" applyFont="1" applyFill="1" applyBorder="1"/>
    <xf numFmtId="10" fontId="3" fillId="2" borderId="0" xfId="2" applyNumberFormat="1" applyFont="1" applyFill="1" applyBorder="1"/>
    <xf numFmtId="10" fontId="2" fillId="2" borderId="10" xfId="2" applyNumberFormat="1" applyFont="1" applyFill="1" applyBorder="1"/>
    <xf numFmtId="0" fontId="11" fillId="2" borderId="0" xfId="0" applyFont="1" applyFill="1" applyBorder="1"/>
    <xf numFmtId="0" fontId="6" fillId="2" borderId="0" xfId="0" applyFont="1" applyFill="1" applyBorder="1" applyAlignment="1">
      <alignment horizontal="left"/>
    </xf>
    <xf numFmtId="10" fontId="2" fillId="2" borderId="0" xfId="0" applyNumberFormat="1" applyFont="1" applyFill="1" applyBorder="1"/>
    <xf numFmtId="10" fontId="2" fillId="2" borderId="11" xfId="0" applyNumberFormat="1" applyFont="1" applyFill="1" applyBorder="1"/>
    <xf numFmtId="10" fontId="2" fillId="2" borderId="11" xfId="2" applyNumberFormat="1" applyFont="1" applyFill="1" applyBorder="1"/>
    <xf numFmtId="0" fontId="8" fillId="2" borderId="1" xfId="0" applyFont="1" applyFill="1" applyBorder="1"/>
    <xf numFmtId="0" fontId="8" fillId="2" borderId="0" xfId="0" applyFont="1" applyFill="1" applyAlignment="1">
      <alignment vertical="center"/>
    </xf>
    <xf numFmtId="0" fontId="8" fillId="2" borderId="2" xfId="0" applyFont="1" applyFill="1" applyBorder="1"/>
    <xf numFmtId="0" fontId="8" fillId="0" borderId="0" xfId="0" applyFont="1"/>
    <xf numFmtId="0" fontId="0" fillId="2" borderId="0" xfId="0" applyFill="1" applyBorder="1" applyAlignment="1">
      <alignment vertical="center"/>
    </xf>
    <xf numFmtId="0" fontId="6" fillId="2" borderId="0" xfId="0" applyFont="1" applyFill="1" applyBorder="1" applyAlignment="1"/>
    <xf numFmtId="0" fontId="2" fillId="2" borderId="11" xfId="0" applyFont="1" applyFill="1" applyBorder="1" applyAlignment="1">
      <alignment horizontal="right"/>
    </xf>
    <xf numFmtId="165" fontId="3" fillId="2" borderId="0" xfId="2" applyNumberFormat="1" applyFont="1" applyFill="1" applyBorder="1"/>
    <xf numFmtId="167" fontId="2" fillId="3" borderId="10" xfId="2" applyNumberFormat="1" applyFont="1" applyFill="1" applyBorder="1"/>
    <xf numFmtId="10" fontId="2" fillId="3" borderId="10" xfId="2" applyNumberFormat="1" applyFont="1" applyFill="1" applyBorder="1"/>
    <xf numFmtId="165" fontId="2" fillId="3" borderId="10" xfId="2" applyNumberFormat="1" applyFont="1" applyFill="1" applyBorder="1"/>
    <xf numFmtId="0" fontId="6" fillId="0" borderId="0" xfId="3"/>
    <xf numFmtId="0" fontId="6" fillId="0" borderId="0" xfId="3" applyBorder="1"/>
    <xf numFmtId="0" fontId="6" fillId="2" borderId="9" xfId="3" applyFill="1" applyBorder="1"/>
    <xf numFmtId="0" fontId="6" fillId="2" borderId="8" xfId="3" applyFill="1" applyBorder="1"/>
    <xf numFmtId="0" fontId="6" fillId="2" borderId="7" xfId="3" applyFill="1" applyBorder="1"/>
    <xf numFmtId="0" fontId="6" fillId="2" borderId="2" xfId="3" applyFill="1" applyBorder="1"/>
    <xf numFmtId="0" fontId="6" fillId="2" borderId="1" xfId="3" applyFill="1" applyBorder="1"/>
    <xf numFmtId="0" fontId="6" fillId="2" borderId="0" xfId="3" applyFill="1" applyBorder="1"/>
    <xf numFmtId="168" fontId="2" fillId="3" borderId="10" xfId="3" applyNumberFormat="1" applyFont="1" applyFill="1" applyBorder="1"/>
    <xf numFmtId="0" fontId="2" fillId="2" borderId="0" xfId="3" applyFont="1" applyFill="1" applyBorder="1" applyAlignment="1">
      <alignment horizontal="right"/>
    </xf>
    <xf numFmtId="10" fontId="0" fillId="2" borderId="0" xfId="4" applyNumberFormat="1" applyFont="1" applyFill="1" applyBorder="1"/>
    <xf numFmtId="170" fontId="2" fillId="2" borderId="0" xfId="3" applyNumberFormat="1" applyFont="1" applyFill="1" applyBorder="1"/>
    <xf numFmtId="168" fontId="0" fillId="2" borderId="6" xfId="4" applyNumberFormat="1" applyFont="1" applyFill="1" applyBorder="1"/>
    <xf numFmtId="167" fontId="0" fillId="2" borderId="0" xfId="4" applyNumberFormat="1" applyFont="1" applyFill="1" applyBorder="1"/>
    <xf numFmtId="167" fontId="4" fillId="2" borderId="0" xfId="4" applyNumberFormat="1" applyFont="1" applyFill="1" applyBorder="1"/>
    <xf numFmtId="10" fontId="0" fillId="2" borderId="6" xfId="4" applyNumberFormat="1" applyFont="1" applyFill="1" applyBorder="1"/>
    <xf numFmtId="166" fontId="6" fillId="2" borderId="6" xfId="5" applyNumberFormat="1" applyFont="1" applyFill="1" applyBorder="1"/>
    <xf numFmtId="168" fontId="0" fillId="2" borderId="0" xfId="4" applyNumberFormat="1" applyFont="1" applyFill="1" applyBorder="1"/>
    <xf numFmtId="166" fontId="2" fillId="3" borderId="0" xfId="5" applyNumberFormat="1" applyFont="1" applyFill="1" applyBorder="1"/>
    <xf numFmtId="166" fontId="6" fillId="2" borderId="0" xfId="5" applyNumberFormat="1" applyFont="1" applyFill="1" applyBorder="1"/>
    <xf numFmtId="170" fontId="6" fillId="2" borderId="0" xfId="6" applyNumberFormat="1" applyFont="1" applyFill="1" applyBorder="1"/>
    <xf numFmtId="0" fontId="2" fillId="2" borderId="6" xfId="3" applyFont="1" applyFill="1" applyBorder="1" applyAlignment="1">
      <alignment horizontal="right"/>
    </xf>
    <xf numFmtId="0" fontId="2" fillId="2" borderId="6" xfId="3" applyFont="1" applyFill="1" applyBorder="1"/>
    <xf numFmtId="0" fontId="2" fillId="2" borderId="0" xfId="3" applyFont="1" applyFill="1" applyBorder="1"/>
    <xf numFmtId="43" fontId="4" fillId="2" borderId="0" xfId="5" applyNumberFormat="1" applyFont="1" applyFill="1" applyBorder="1"/>
    <xf numFmtId="164" fontId="4" fillId="2" borderId="0" xfId="5" applyNumberFormat="1" applyFont="1" applyFill="1" applyBorder="1"/>
    <xf numFmtId="166" fontId="4" fillId="2" borderId="0" xfId="5" applyNumberFormat="1" applyFont="1" applyFill="1" applyBorder="1"/>
    <xf numFmtId="171" fontId="4" fillId="2" borderId="0" xfId="5" applyNumberFormat="1" applyFont="1" applyFill="1" applyBorder="1"/>
    <xf numFmtId="10" fontId="4" fillId="2" borderId="0" xfId="4" applyNumberFormat="1" applyFont="1" applyFill="1" applyBorder="1"/>
    <xf numFmtId="0" fontId="6" fillId="2" borderId="0" xfId="3" applyFill="1" applyAlignment="1">
      <alignment wrapText="1"/>
    </xf>
    <xf numFmtId="0" fontId="3" fillId="2" borderId="0" xfId="3" applyFont="1" applyFill="1" applyBorder="1"/>
    <xf numFmtId="0" fontId="6" fillId="0" borderId="2" xfId="3" applyBorder="1"/>
    <xf numFmtId="0" fontId="6" fillId="0" borderId="1" xfId="3" applyBorder="1"/>
    <xf numFmtId="0" fontId="6" fillId="2" borderId="5" xfId="3" applyFill="1" applyBorder="1"/>
    <xf numFmtId="0" fontId="6" fillId="2" borderId="4" xfId="3" applyFill="1" applyBorder="1"/>
    <xf numFmtId="0" fontId="6" fillId="2" borderId="3" xfId="3" applyFill="1" applyBorder="1"/>
    <xf numFmtId="0" fontId="6" fillId="0" borderId="0" xfId="3" applyFont="1"/>
    <xf numFmtId="0" fontId="6" fillId="2" borderId="9" xfId="3" applyFont="1" applyFill="1" applyBorder="1"/>
    <xf numFmtId="0" fontId="6" fillId="2" borderId="8" xfId="3" applyFont="1" applyFill="1" applyBorder="1"/>
    <xf numFmtId="0" fontId="6" fillId="2" borderId="7" xfId="3" applyFont="1" applyFill="1" applyBorder="1"/>
    <xf numFmtId="0" fontId="6" fillId="2" borderId="2" xfId="3" applyFont="1" applyFill="1" applyBorder="1"/>
    <xf numFmtId="167" fontId="2" fillId="3" borderId="10" xfId="4" applyNumberFormat="1" applyFont="1" applyFill="1" applyBorder="1"/>
    <xf numFmtId="167" fontId="3" fillId="2" borderId="0" xfId="4" applyNumberFormat="1" applyFont="1" applyFill="1" applyBorder="1"/>
    <xf numFmtId="0" fontId="6" fillId="2" borderId="0" xfId="3" applyFont="1" applyFill="1" applyBorder="1"/>
    <xf numFmtId="0" fontId="6" fillId="2" borderId="1" xfId="3" applyFont="1" applyFill="1" applyBorder="1"/>
    <xf numFmtId="169" fontId="2" fillId="2" borderId="0" xfId="5" applyNumberFormat="1" applyFont="1" applyFill="1" applyBorder="1"/>
    <xf numFmtId="169" fontId="2" fillId="2" borderId="6" xfId="5" applyNumberFormat="1" applyFont="1" applyFill="1" applyBorder="1"/>
    <xf numFmtId="44" fontId="2" fillId="2" borderId="0" xfId="6" applyFont="1" applyFill="1" applyBorder="1"/>
    <xf numFmtId="172" fontId="2" fillId="2" borderId="0" xfId="5" applyNumberFormat="1" applyFont="1" applyFill="1" applyBorder="1"/>
    <xf numFmtId="172" fontId="2" fillId="3" borderId="0" xfId="5" applyNumberFormat="1" applyFont="1" applyFill="1" applyBorder="1"/>
    <xf numFmtId="172" fontId="3" fillId="2" borderId="0" xfId="5" applyNumberFormat="1" applyFont="1" applyFill="1" applyBorder="1"/>
    <xf numFmtId="4" fontId="2" fillId="2" borderId="6" xfId="5" applyNumberFormat="1" applyFont="1" applyFill="1" applyBorder="1"/>
    <xf numFmtId="4" fontId="2" fillId="2" borderId="0" xfId="5" applyNumberFormat="1" applyFont="1" applyFill="1" applyBorder="1"/>
    <xf numFmtId="44" fontId="4" fillId="2" borderId="0" xfId="6" applyFont="1" applyFill="1" applyBorder="1"/>
    <xf numFmtId="166" fontId="4" fillId="2" borderId="2" xfId="5" applyNumberFormat="1" applyFont="1" applyFill="1" applyBorder="1"/>
    <xf numFmtId="173" fontId="4" fillId="2" borderId="0" xfId="5" applyNumberFormat="1" applyFont="1" applyFill="1" applyBorder="1"/>
    <xf numFmtId="0" fontId="2" fillId="2" borderId="0" xfId="3" quotePrefix="1" applyFont="1" applyFill="1" applyBorder="1" applyAlignment="1">
      <alignment horizontal="right"/>
    </xf>
    <xf numFmtId="0" fontId="6" fillId="2" borderId="0" xfId="3" applyFill="1" applyAlignment="1"/>
    <xf numFmtId="0" fontId="6" fillId="0" borderId="2" xfId="3" applyFont="1" applyBorder="1"/>
    <xf numFmtId="0" fontId="5" fillId="4" borderId="0" xfId="3" applyFont="1" applyFill="1" applyBorder="1" applyAlignment="1">
      <alignment horizontal="left" vertical="center"/>
    </xf>
    <xf numFmtId="0" fontId="6" fillId="0" borderId="1" xfId="3" applyFont="1" applyBorder="1"/>
    <xf numFmtId="0" fontId="6" fillId="2" borderId="5" xfId="3" applyFont="1" applyFill="1" applyBorder="1"/>
    <xf numFmtId="0" fontId="6" fillId="2" borderId="4" xfId="3" applyFont="1" applyFill="1" applyBorder="1"/>
    <xf numFmtId="0" fontId="6" fillId="2" borderId="3" xfId="3" applyFont="1" applyFill="1" applyBorder="1"/>
    <xf numFmtId="170" fontId="2" fillId="2" borderId="0" xfId="6" applyNumberFormat="1" applyFont="1" applyFill="1" applyBorder="1"/>
    <xf numFmtId="167" fontId="2" fillId="2" borderId="0" xfId="4" applyNumberFormat="1" applyFont="1" applyFill="1" applyBorder="1"/>
    <xf numFmtId="174" fontId="4" fillId="2" borderId="0" xfId="6" applyNumberFormat="1" applyFont="1" applyFill="1" applyBorder="1"/>
    <xf numFmtId="174" fontId="4" fillId="2" borderId="0" xfId="3" applyNumberFormat="1" applyFont="1" applyFill="1" applyBorder="1"/>
    <xf numFmtId="167" fontId="2" fillId="2" borderId="10" xfId="4" applyNumberFormat="1" applyFont="1" applyFill="1" applyBorder="1"/>
    <xf numFmtId="175" fontId="2" fillId="2" borderId="0" xfId="3" applyNumberFormat="1" applyFont="1" applyFill="1" applyBorder="1"/>
    <xf numFmtId="175" fontId="2" fillId="2" borderId="6" xfId="3" applyNumberFormat="1" applyFont="1" applyFill="1" applyBorder="1"/>
    <xf numFmtId="175" fontId="4" fillId="2" borderId="0" xfId="5" applyNumberFormat="1" applyFont="1" applyFill="1" applyBorder="1"/>
    <xf numFmtId="0" fontId="6" fillId="2" borderId="0" xfId="3" applyNumberFormat="1" applyFont="1" applyFill="1" applyBorder="1"/>
    <xf numFmtId="10" fontId="3" fillId="2" borderId="0" xfId="4" applyNumberFormat="1" applyFont="1" applyFill="1" applyBorder="1"/>
    <xf numFmtId="170" fontId="3" fillId="2" borderId="0" xfId="3" applyNumberFormat="1" applyFont="1" applyFill="1" applyBorder="1"/>
    <xf numFmtId="10" fontId="2" fillId="3" borderId="0" xfId="4" applyNumberFormat="1" applyFont="1" applyFill="1" applyBorder="1"/>
    <xf numFmtId="170" fontId="2" fillId="3" borderId="10" xfId="3" applyNumberFormat="1" applyFont="1" applyFill="1" applyBorder="1"/>
    <xf numFmtId="170" fontId="4" fillId="2" borderId="0" xfId="6" applyNumberFormat="1" applyFont="1" applyFill="1" applyBorder="1"/>
    <xf numFmtId="167" fontId="2" fillId="3" borderId="10" xfId="3" applyNumberFormat="1" applyFont="1" applyFill="1" applyBorder="1"/>
    <xf numFmtId="164" fontId="2" fillId="2" borderId="0" xfId="5" applyNumberFormat="1" applyFont="1" applyFill="1" applyBorder="1"/>
    <xf numFmtId="175" fontId="2" fillId="2" borderId="0" xfId="5" applyNumberFormat="1" applyFont="1" applyFill="1" applyBorder="1"/>
    <xf numFmtId="43" fontId="2" fillId="2" borderId="0" xfId="5" applyFont="1" applyFill="1" applyBorder="1"/>
    <xf numFmtId="43" fontId="2" fillId="2" borderId="0" xfId="3" applyNumberFormat="1" applyFont="1" applyFill="1" applyBorder="1"/>
    <xf numFmtId="166" fontId="2" fillId="2" borderId="0" xfId="5" applyNumberFormat="1" applyFont="1" applyFill="1" applyBorder="1"/>
    <xf numFmtId="43" fontId="4" fillId="2" borderId="0" xfId="5" applyFont="1" applyFill="1" applyBorder="1"/>
    <xf numFmtId="174" fontId="2" fillId="2" borderId="6" xfId="6" applyNumberFormat="1" applyFont="1" applyFill="1" applyBorder="1" applyAlignment="1">
      <alignment horizontal="right"/>
    </xf>
    <xf numFmtId="170" fontId="2" fillId="2" borderId="0" xfId="6" applyNumberFormat="1" applyFont="1" applyFill="1" applyBorder="1" applyAlignment="1">
      <alignment horizontal="right"/>
    </xf>
    <xf numFmtId="170" fontId="0" fillId="2" borderId="0" xfId="6" applyNumberFormat="1" applyFont="1" applyFill="1" applyBorder="1"/>
    <xf numFmtId="170" fontId="2" fillId="2" borderId="6" xfId="6" applyNumberFormat="1" applyFont="1" applyFill="1" applyBorder="1" applyAlignment="1">
      <alignment horizontal="right"/>
    </xf>
    <xf numFmtId="167" fontId="4" fillId="2" borderId="6" xfId="4" applyNumberFormat="1" applyFont="1" applyFill="1" applyBorder="1"/>
    <xf numFmtId="0" fontId="2" fillId="2" borderId="8" xfId="3" applyFont="1" applyFill="1" applyBorder="1"/>
    <xf numFmtId="44" fontId="2" fillId="3" borderId="10" xfId="6" applyFont="1" applyFill="1" applyBorder="1"/>
    <xf numFmtId="44" fontId="3" fillId="2" borderId="0" xfId="3" applyNumberFormat="1" applyFont="1" applyFill="1" applyBorder="1"/>
    <xf numFmtId="44" fontId="2" fillId="3" borderId="10" xfId="3" applyNumberFormat="1" applyFont="1" applyFill="1" applyBorder="1"/>
    <xf numFmtId="44" fontId="2" fillId="2" borderId="6" xfId="3" applyNumberFormat="1" applyFont="1" applyFill="1" applyBorder="1"/>
    <xf numFmtId="164" fontId="2" fillId="2" borderId="0" xfId="3" applyNumberFormat="1" applyFont="1" applyFill="1" applyBorder="1"/>
    <xf numFmtId="44" fontId="2" fillId="2" borderId="0" xfId="3" applyNumberFormat="1" applyFont="1" applyFill="1" applyBorder="1"/>
    <xf numFmtId="166" fontId="2" fillId="2" borderId="0" xfId="3" applyNumberFormat="1" applyFont="1" applyFill="1" applyBorder="1"/>
    <xf numFmtId="0" fontId="4" fillId="2" borderId="0" xfId="3" quotePrefix="1" applyFont="1" applyFill="1" applyBorder="1" applyAlignment="1">
      <alignment horizontal="right"/>
    </xf>
    <xf numFmtId="10" fontId="2" fillId="2" borderId="0" xfId="4" applyNumberFormat="1" applyFont="1" applyFill="1" applyBorder="1"/>
    <xf numFmtId="164" fontId="3" fillId="2" borderId="0" xfId="5" applyNumberFormat="1" applyFont="1" applyFill="1" applyBorder="1"/>
    <xf numFmtId="164" fontId="2" fillId="3" borderId="10" xfId="5" applyNumberFormat="1" applyFont="1" applyFill="1" applyBorder="1"/>
    <xf numFmtId="10" fontId="6" fillId="2" borderId="0" xfId="2" applyNumberFormat="1" applyFont="1" applyFill="1" applyBorder="1"/>
    <xf numFmtId="0" fontId="0" fillId="5" borderId="0" xfId="0" applyFill="1" applyAlignment="1">
      <alignment vertical="center" wrapText="1"/>
    </xf>
    <xf numFmtId="0" fontId="6" fillId="2" borderId="0" xfId="3" applyFill="1" applyAlignment="1">
      <alignment wrapText="1"/>
    </xf>
    <xf numFmtId="0" fontId="1" fillId="2" borderId="3" xfId="3" applyFont="1" applyFill="1" applyBorder="1"/>
    <xf numFmtId="0" fontId="1" fillId="2" borderId="4" xfId="3" applyFont="1" applyFill="1" applyBorder="1"/>
    <xf numFmtId="0" fontId="1" fillId="0" borderId="0" xfId="3" applyFont="1"/>
    <xf numFmtId="0" fontId="1" fillId="0" borderId="1" xfId="3" applyFont="1" applyBorder="1"/>
    <xf numFmtId="0" fontId="1" fillId="2" borderId="1" xfId="3" applyFont="1" applyFill="1" applyBorder="1"/>
    <xf numFmtId="0" fontId="1" fillId="2" borderId="0" xfId="3" applyFont="1" applyFill="1" applyBorder="1"/>
    <xf numFmtId="170" fontId="1" fillId="2" borderId="0" xfId="3" applyNumberFormat="1" applyFont="1" applyFill="1" applyBorder="1"/>
    <xf numFmtId="166" fontId="1" fillId="2" borderId="6" xfId="5" applyNumberFormat="1" applyFont="1" applyFill="1" applyBorder="1"/>
    <xf numFmtId="170" fontId="1" fillId="2" borderId="0" xfId="6" applyNumberFormat="1" applyFont="1" applyFill="1" applyBorder="1"/>
    <xf numFmtId="0" fontId="1" fillId="2" borderId="7" xfId="3" applyFont="1" applyFill="1" applyBorder="1"/>
    <xf numFmtId="0" fontId="1" fillId="2" borderId="8" xfId="3" applyFont="1" applyFill="1" applyBorder="1"/>
    <xf numFmtId="166" fontId="1" fillId="2" borderId="0" xfId="5" applyNumberFormat="1" applyFont="1" applyFill="1" applyBorder="1"/>
    <xf numFmtId="0" fontId="1" fillId="2" borderId="5" xfId="3" applyFont="1" applyFill="1" applyBorder="1"/>
    <xf numFmtId="0" fontId="1" fillId="0" borderId="2" xfId="3" applyFont="1" applyBorder="1"/>
    <xf numFmtId="0" fontId="1" fillId="2" borderId="2" xfId="3" applyFont="1" applyFill="1" applyBorder="1"/>
    <xf numFmtId="0" fontId="1" fillId="2" borderId="0" xfId="3" applyFont="1" applyFill="1" applyBorder="1" applyAlignment="1">
      <alignment horizontal="left" vertical="top"/>
    </xf>
    <xf numFmtId="0" fontId="1" fillId="2" borderId="9" xfId="3" applyFont="1" applyFill="1" applyBorder="1"/>
    <xf numFmtId="0" fontId="1" fillId="2" borderId="0" xfId="3" applyFont="1" applyFill="1" applyBorder="1" applyAlignment="1">
      <alignment horizontal="center"/>
    </xf>
    <xf numFmtId="175" fontId="2" fillId="2" borderId="6" xfId="3" applyNumberFormat="1" applyFont="1" applyFill="1" applyBorder="1" applyAlignment="1">
      <alignment horizontal="center"/>
    </xf>
    <xf numFmtId="176" fontId="2" fillId="2" borderId="0" xfId="3" applyNumberFormat="1" applyFont="1" applyFill="1" applyBorder="1" applyAlignment="1">
      <alignment horizontal="center"/>
    </xf>
    <xf numFmtId="0" fontId="6" fillId="0" borderId="0" xfId="3" applyFont="1" applyBorder="1"/>
    <xf numFmtId="0" fontId="6" fillId="5" borderId="1" xfId="3" applyFont="1" applyFill="1" applyBorder="1"/>
    <xf numFmtId="0" fontId="6" fillId="5" borderId="0" xfId="3" applyFont="1" applyFill="1" applyBorder="1"/>
    <xf numFmtId="0" fontId="6" fillId="5" borderId="0" xfId="3" applyFill="1" applyBorder="1"/>
    <xf numFmtId="0" fontId="6" fillId="5" borderId="2" xfId="3" applyFill="1" applyBorder="1"/>
    <xf numFmtId="0" fontId="6" fillId="5" borderId="7" xfId="3" applyFont="1" applyFill="1" applyBorder="1"/>
    <xf numFmtId="0" fontId="6" fillId="5" borderId="8" xfId="3" applyFont="1" applyFill="1" applyBorder="1"/>
    <xf numFmtId="0" fontId="6" fillId="5" borderId="8" xfId="3" applyFill="1" applyBorder="1"/>
    <xf numFmtId="0" fontId="6" fillId="5" borderId="9" xfId="3" applyFill="1" applyBorder="1"/>
    <xf numFmtId="0" fontId="6" fillId="5" borderId="0" xfId="3" applyFill="1" applyBorder="1" applyAlignment="1">
      <alignment wrapText="1"/>
    </xf>
    <xf numFmtId="0" fontId="1" fillId="5" borderId="0" xfId="3" applyFont="1" applyFill="1" applyBorder="1"/>
    <xf numFmtId="167" fontId="4" fillId="5" borderId="0" xfId="4" applyNumberFormat="1" applyFont="1" applyFill="1" applyBorder="1"/>
    <xf numFmtId="0" fontId="2" fillId="5" borderId="6" xfId="3" applyFont="1" applyFill="1" applyBorder="1"/>
    <xf numFmtId="0" fontId="2" fillId="5" borderId="6" xfId="3" applyFont="1" applyFill="1" applyBorder="1" applyAlignment="1">
      <alignment horizontal="right"/>
    </xf>
    <xf numFmtId="0" fontId="2" fillId="5" borderId="0" xfId="3" applyFont="1" applyFill="1" applyBorder="1" applyAlignment="1">
      <alignment horizontal="right"/>
    </xf>
    <xf numFmtId="166" fontId="4" fillId="5" borderId="0" xfId="1" applyNumberFormat="1" applyFont="1" applyFill="1" applyBorder="1"/>
    <xf numFmtId="164" fontId="4" fillId="5" borderId="0" xfId="1" applyNumberFormat="1" applyFont="1" applyFill="1" applyBorder="1"/>
    <xf numFmtId="167" fontId="4" fillId="5" borderId="0" xfId="2" applyNumberFormat="1" applyFont="1" applyFill="1" applyBorder="1"/>
    <xf numFmtId="10" fontId="4" fillId="5" borderId="0" xfId="2" applyNumberFormat="1" applyFont="1" applyFill="1" applyBorder="1"/>
    <xf numFmtId="0" fontId="0" fillId="5" borderId="3" xfId="0" applyFill="1" applyBorder="1"/>
    <xf numFmtId="0" fontId="0" fillId="5" borderId="4" xfId="0" applyFill="1" applyBorder="1"/>
    <xf numFmtId="0" fontId="0" fillId="5" borderId="5" xfId="0" applyFill="1" applyBorder="1"/>
    <xf numFmtId="0" fontId="0" fillId="5" borderId="1" xfId="0" applyFill="1" applyBorder="1"/>
    <xf numFmtId="0" fontId="0" fillId="5" borderId="2" xfId="0" applyFill="1" applyBorder="1"/>
    <xf numFmtId="0" fontId="0" fillId="5" borderId="0" xfId="0" applyFill="1" applyBorder="1"/>
    <xf numFmtId="0" fontId="19" fillId="5" borderId="0" xfId="0" applyFont="1" applyFill="1" applyBorder="1"/>
    <xf numFmtId="0" fontId="0" fillId="5" borderId="7" xfId="0" applyFill="1" applyBorder="1"/>
    <xf numFmtId="0" fontId="0" fillId="5" borderId="8" xfId="0" applyFill="1" applyBorder="1"/>
    <xf numFmtId="0" fontId="0" fillId="5" borderId="9" xfId="0" applyFill="1" applyBorder="1"/>
    <xf numFmtId="0" fontId="5" fillId="4" borderId="0" xfId="3" applyFont="1" applyFill="1" applyBorder="1" applyAlignment="1">
      <alignment horizontal="left" vertical="center"/>
    </xf>
    <xf numFmtId="0" fontId="6" fillId="2" borderId="0" xfId="3" applyFont="1" applyFill="1" applyBorder="1" applyAlignment="1">
      <alignment wrapText="1"/>
    </xf>
    <xf numFmtId="0" fontId="6" fillId="0" borderId="0" xfId="3" applyAlignment="1">
      <alignment wrapText="1"/>
    </xf>
    <xf numFmtId="0" fontId="6" fillId="0" borderId="0" xfId="3" applyBorder="1" applyAlignment="1"/>
    <xf numFmtId="0" fontId="1" fillId="5" borderId="0" xfId="3" applyNumberFormat="1" applyFont="1" applyFill="1" applyBorder="1" applyAlignment="1">
      <alignment vertical="center" wrapText="1"/>
    </xf>
    <xf numFmtId="0" fontId="6" fillId="5" borderId="0" xfId="3" applyFill="1" applyBorder="1" applyAlignment="1">
      <alignment vertical="center" wrapText="1"/>
    </xf>
    <xf numFmtId="0" fontId="0" fillId="5" borderId="0" xfId="0" applyFill="1" applyAlignment="1">
      <alignment vertical="center" wrapText="1"/>
    </xf>
    <xf numFmtId="0" fontId="0" fillId="0" borderId="0" xfId="0" applyAlignment="1">
      <alignment vertical="center" wrapText="1"/>
    </xf>
    <xf numFmtId="0" fontId="6" fillId="0" borderId="0" xfId="3" applyAlignment="1"/>
    <xf numFmtId="0" fontId="6" fillId="2" borderId="0" xfId="3" applyNumberFormat="1" applyFont="1" applyFill="1" applyBorder="1" applyAlignment="1">
      <alignment wrapText="1"/>
    </xf>
    <xf numFmtId="0" fontId="5" fillId="4" borderId="6" xfId="3" applyFont="1" applyFill="1" applyBorder="1" applyAlignment="1">
      <alignment horizontal="left" vertical="center"/>
    </xf>
    <xf numFmtId="0" fontId="1" fillId="2" borderId="0" xfId="3" applyFont="1" applyFill="1" applyBorder="1" applyAlignment="1">
      <alignment wrapText="1"/>
    </xf>
    <xf numFmtId="0" fontId="1" fillId="2" borderId="0" xfId="3" applyFont="1" applyFill="1" applyBorder="1" applyAlignment="1">
      <alignment horizontal="left" vertical="top" wrapText="1"/>
    </xf>
    <xf numFmtId="0" fontId="0" fillId="0" borderId="0" xfId="0" applyAlignment="1">
      <alignment horizontal="left" vertical="top" wrapText="1"/>
    </xf>
    <xf numFmtId="0" fontId="4" fillId="2" borderId="6" xfId="3" applyFont="1" applyFill="1" applyBorder="1" applyAlignment="1">
      <alignment horizontal="center"/>
    </xf>
    <xf numFmtId="0" fontId="6" fillId="2" borderId="0" xfId="3" applyFill="1" applyBorder="1" applyAlignment="1">
      <alignment wrapText="1"/>
    </xf>
    <xf numFmtId="0" fontId="6" fillId="2" borderId="0" xfId="3" applyFill="1" applyAlignment="1">
      <alignment wrapText="1"/>
    </xf>
    <xf numFmtId="0" fontId="1" fillId="2" borderId="0" xfId="3" applyNumberFormat="1" applyFont="1" applyFill="1" applyBorder="1" applyAlignment="1">
      <alignment wrapText="1"/>
    </xf>
    <xf numFmtId="0" fontId="1" fillId="5" borderId="0" xfId="0" applyFont="1" applyFill="1" applyBorder="1" applyAlignment="1">
      <alignment vertical="center" wrapText="1"/>
    </xf>
    <xf numFmtId="0" fontId="0" fillId="5" borderId="0" xfId="0" applyFill="1" applyBorder="1" applyAlignment="1">
      <alignment vertical="center" wrapText="1"/>
    </xf>
    <xf numFmtId="0" fontId="6" fillId="2" borderId="0" xfId="0" applyFont="1" applyFill="1" applyBorder="1" applyAlignment="1">
      <alignment vertical="center" wrapText="1"/>
    </xf>
    <xf numFmtId="0" fontId="8" fillId="2" borderId="0" xfId="0" applyFont="1" applyFill="1" applyBorder="1" applyAlignment="1">
      <alignment vertical="center" wrapText="1"/>
    </xf>
    <xf numFmtId="0" fontId="5" fillId="4" borderId="0" xfId="0" applyFont="1" applyFill="1" applyBorder="1" applyAlignment="1">
      <alignment wrapText="1"/>
    </xf>
    <xf numFmtId="0" fontId="13" fillId="0" borderId="0" xfId="0" applyFont="1" applyAlignment="1">
      <alignment wrapText="1"/>
    </xf>
    <xf numFmtId="0" fontId="5" fillId="4" borderId="0" xfId="0" applyFont="1" applyFill="1" applyBorder="1" applyAlignment="1"/>
    <xf numFmtId="0" fontId="13" fillId="0" borderId="0" xfId="0" applyFont="1" applyAlignment="1"/>
    <xf numFmtId="0" fontId="12" fillId="4" borderId="0" xfId="0" applyFont="1" applyFill="1" applyAlignment="1"/>
    <xf numFmtId="0" fontId="9" fillId="2" borderId="6" xfId="0" quotePrefix="1" applyFont="1" applyFill="1" applyBorder="1" applyAlignment="1">
      <alignment horizontal="center"/>
    </xf>
    <xf numFmtId="0" fontId="10" fillId="2" borderId="6" xfId="0" applyFont="1" applyFill="1" applyBorder="1" applyAlignment="1">
      <alignment horizontal="center"/>
    </xf>
    <xf numFmtId="0" fontId="6" fillId="2" borderId="0" xfId="0" applyFont="1" applyFill="1" applyAlignment="1">
      <alignment vertical="center" wrapText="1"/>
    </xf>
    <xf numFmtId="0" fontId="6" fillId="0" borderId="0" xfId="0" applyFont="1" applyAlignment="1">
      <alignment vertical="center" wrapText="1"/>
    </xf>
    <xf numFmtId="0" fontId="4" fillId="2" borderId="6" xfId="0" applyFont="1" applyFill="1" applyBorder="1" applyAlignment="1">
      <alignment horizontal="center"/>
    </xf>
    <xf numFmtId="0" fontId="0" fillId="0" borderId="6" xfId="0" applyBorder="1" applyAlignment="1">
      <alignment horizontal="center"/>
    </xf>
    <xf numFmtId="0" fontId="6" fillId="2" borderId="0" xfId="3" applyNumberFormat="1" applyFont="1" applyFill="1" applyBorder="1" applyAlignment="1">
      <alignment horizontal="left" vertical="top" wrapText="1"/>
    </xf>
  </cellXfs>
  <cellStyles count="7">
    <cellStyle name="Comma" xfId="1" builtinId="3"/>
    <cellStyle name="Comma 2" xfId="5"/>
    <cellStyle name="Currency 2" xfId="6"/>
    <cellStyle name="Normal" xfId="0" builtinId="0"/>
    <cellStyle name="Normal 2" xfId="3"/>
    <cellStyle name="Percent" xfId="2"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workbookViewId="0"/>
  </sheetViews>
  <sheetFormatPr defaultColWidth="9.33203125" defaultRowHeight="12.75" x14ac:dyDescent="0.2"/>
  <cols>
    <col min="1" max="1" width="3.1640625" style="92" customWidth="1"/>
    <col min="2" max="2" width="59.1640625" style="92" customWidth="1"/>
    <col min="3" max="3" width="3.1640625" style="92" customWidth="1"/>
    <col min="4" max="4" width="21.83203125" style="92" customWidth="1"/>
    <col min="5" max="5" width="2.83203125" style="92" customWidth="1"/>
    <col min="6" max="6" width="21.83203125" style="92" customWidth="1"/>
    <col min="7" max="7" width="3.1640625" style="92" customWidth="1"/>
    <col min="8" max="16384" width="9.33203125" style="92"/>
  </cols>
  <sheetData>
    <row r="1" spans="1:7" x14ac:dyDescent="0.2">
      <c r="A1" s="119"/>
      <c r="B1" s="118"/>
      <c r="C1" s="118"/>
      <c r="D1" s="118"/>
      <c r="E1" s="118"/>
      <c r="F1" s="118"/>
      <c r="G1" s="117"/>
    </row>
    <row r="2" spans="1:7" ht="15.75" x14ac:dyDescent="0.2">
      <c r="A2" s="116"/>
      <c r="B2" s="210" t="s">
        <v>309</v>
      </c>
      <c r="C2" s="210"/>
      <c r="D2" s="210"/>
      <c r="E2" s="115"/>
      <c r="F2" s="115"/>
      <c r="G2" s="114"/>
    </row>
    <row r="3" spans="1:7" x14ac:dyDescent="0.2">
      <c r="A3" s="100"/>
      <c r="B3" s="99"/>
      <c r="C3" s="99"/>
      <c r="D3" s="112"/>
      <c r="E3" s="112"/>
      <c r="F3" s="112"/>
      <c r="G3" s="96"/>
    </row>
    <row r="4" spans="1:7" x14ac:dyDescent="0.2">
      <c r="A4" s="100"/>
      <c r="B4" s="211" t="s">
        <v>276</v>
      </c>
      <c r="C4" s="212"/>
      <c r="D4" s="212"/>
      <c r="E4" s="212"/>
      <c r="F4" s="212"/>
      <c r="G4" s="96"/>
    </row>
    <row r="5" spans="1:7" x14ac:dyDescent="0.2">
      <c r="A5" s="100"/>
      <c r="B5" s="212"/>
      <c r="C5" s="212"/>
      <c r="D5" s="212"/>
      <c r="E5" s="212"/>
      <c r="F5" s="212"/>
      <c r="G5" s="96"/>
    </row>
    <row r="6" spans="1:7" x14ac:dyDescent="0.2">
      <c r="A6" s="100"/>
      <c r="B6" s="85"/>
      <c r="C6" s="85"/>
      <c r="D6" s="85"/>
      <c r="E6" s="85"/>
      <c r="F6" s="85"/>
      <c r="G6" s="96"/>
    </row>
    <row r="7" spans="1:7" x14ac:dyDescent="0.2">
      <c r="A7" s="100"/>
      <c r="B7" s="113" t="s">
        <v>146</v>
      </c>
      <c r="C7" s="113"/>
      <c r="D7" s="113"/>
      <c r="E7" s="85"/>
      <c r="F7" s="85"/>
      <c r="G7" s="96"/>
    </row>
    <row r="8" spans="1:7" x14ac:dyDescent="0.2">
      <c r="A8" s="100"/>
      <c r="B8" s="113" t="s">
        <v>145</v>
      </c>
      <c r="C8" s="113"/>
      <c r="D8" s="113"/>
      <c r="E8" s="85"/>
      <c r="F8" s="85"/>
      <c r="G8" s="96"/>
    </row>
    <row r="9" spans="1:7" x14ac:dyDescent="0.2">
      <c r="A9" s="100"/>
      <c r="B9" s="99"/>
      <c r="C9" s="99"/>
      <c r="D9" s="112"/>
      <c r="E9" s="112"/>
      <c r="F9" s="112"/>
      <c r="G9" s="96"/>
    </row>
    <row r="10" spans="1:7" x14ac:dyDescent="0.2">
      <c r="A10" s="100"/>
      <c r="B10" s="78" t="s">
        <v>0</v>
      </c>
      <c r="C10" s="99"/>
      <c r="D10" s="77" t="s">
        <v>144</v>
      </c>
      <c r="E10" s="65"/>
      <c r="F10" s="77" t="s">
        <v>143</v>
      </c>
      <c r="G10" s="96"/>
    </row>
    <row r="11" spans="1:7" x14ac:dyDescent="0.2">
      <c r="A11" s="100"/>
      <c r="B11" s="99" t="s">
        <v>142</v>
      </c>
      <c r="C11" s="99"/>
      <c r="D11" s="111">
        <v>5000000</v>
      </c>
      <c r="E11" s="111"/>
      <c r="F11" s="111">
        <v>5000000</v>
      </c>
      <c r="G11" s="110"/>
    </row>
    <row r="12" spans="1:7" x14ac:dyDescent="0.2">
      <c r="A12" s="100"/>
      <c r="B12" s="99" t="s">
        <v>141</v>
      </c>
      <c r="C12" s="99"/>
      <c r="D12" s="70">
        <v>7.3749999999999996E-2</v>
      </c>
      <c r="E12" s="70"/>
      <c r="F12" s="70">
        <v>7.3749999999999996E-2</v>
      </c>
      <c r="G12" s="96"/>
    </row>
    <row r="13" spans="1:7" x14ac:dyDescent="0.2">
      <c r="A13" s="100"/>
      <c r="B13" s="99" t="s">
        <v>140</v>
      </c>
      <c r="C13" s="99"/>
      <c r="D13" s="81">
        <v>2.0259999999999998</v>
      </c>
      <c r="E13" s="81"/>
      <c r="F13" s="81">
        <v>2.0259999999999998</v>
      </c>
      <c r="G13" s="96"/>
    </row>
    <row r="14" spans="1:7" x14ac:dyDescent="0.2">
      <c r="A14" s="100"/>
      <c r="B14" s="99" t="s">
        <v>139</v>
      </c>
      <c r="C14" s="99"/>
      <c r="D14" s="81">
        <v>1.946</v>
      </c>
      <c r="E14" s="81"/>
      <c r="F14" s="81">
        <v>2.1640000000000001</v>
      </c>
      <c r="G14" s="96"/>
    </row>
    <row r="15" spans="1:7" x14ac:dyDescent="0.2">
      <c r="A15" s="100"/>
      <c r="B15" s="99"/>
      <c r="C15" s="99"/>
      <c r="D15" s="109"/>
      <c r="E15" s="109"/>
      <c r="F15" s="109"/>
      <c r="G15" s="96"/>
    </row>
    <row r="16" spans="1:7" x14ac:dyDescent="0.2">
      <c r="A16" s="100"/>
      <c r="B16" s="78" t="s">
        <v>138</v>
      </c>
      <c r="C16" s="99"/>
      <c r="D16" s="99"/>
      <c r="E16" s="99"/>
      <c r="F16" s="99"/>
      <c r="G16" s="96"/>
    </row>
    <row r="17" spans="1:7" x14ac:dyDescent="0.2">
      <c r="A17" s="100"/>
      <c r="B17" s="99" t="s">
        <v>137</v>
      </c>
      <c r="C17" s="99"/>
      <c r="D17" s="99"/>
      <c r="E17" s="99"/>
      <c r="F17" s="99"/>
      <c r="G17" s="96"/>
    </row>
    <row r="18" spans="1:7" x14ac:dyDescent="0.2">
      <c r="A18" s="100"/>
      <c r="B18" s="99" t="s">
        <v>136</v>
      </c>
      <c r="C18" s="99"/>
      <c r="D18" s="104">
        <f>D11</f>
        <v>5000000</v>
      </c>
      <c r="E18" s="104"/>
      <c r="F18" s="104">
        <f>F11</f>
        <v>5000000</v>
      </c>
      <c r="G18" s="96"/>
    </row>
    <row r="19" spans="1:7" x14ac:dyDescent="0.2">
      <c r="A19" s="100"/>
      <c r="B19" s="99" t="s">
        <v>135</v>
      </c>
      <c r="C19" s="99"/>
      <c r="D19" s="107">
        <f>D12*D18</f>
        <v>368750</v>
      </c>
      <c r="E19" s="108"/>
      <c r="F19" s="107">
        <f>F12*F18</f>
        <v>368750</v>
      </c>
      <c r="G19" s="96"/>
    </row>
    <row r="20" spans="1:7" x14ac:dyDescent="0.2">
      <c r="A20" s="100"/>
      <c r="B20" s="99" t="s">
        <v>134</v>
      </c>
      <c r="C20" s="99"/>
      <c r="D20" s="105">
        <f>D18+D19</f>
        <v>5368750</v>
      </c>
      <c r="E20" s="106"/>
      <c r="F20" s="105">
        <f>F18+F19</f>
        <v>5368750</v>
      </c>
      <c r="G20" s="96"/>
    </row>
    <row r="21" spans="1:7" x14ac:dyDescent="0.2">
      <c r="A21" s="100"/>
      <c r="B21" s="99"/>
      <c r="C21" s="99"/>
      <c r="D21" s="104"/>
      <c r="E21" s="104"/>
      <c r="F21" s="104"/>
      <c r="G21" s="96"/>
    </row>
    <row r="22" spans="1:7" x14ac:dyDescent="0.2">
      <c r="A22" s="100"/>
      <c r="B22" s="78" t="s">
        <v>133</v>
      </c>
      <c r="C22" s="99"/>
      <c r="D22" s="99"/>
      <c r="E22" s="99"/>
      <c r="F22" s="99"/>
      <c r="G22" s="96"/>
    </row>
    <row r="23" spans="1:7" x14ac:dyDescent="0.2">
      <c r="A23" s="100"/>
      <c r="B23" s="99" t="s">
        <v>132</v>
      </c>
      <c r="C23" s="99"/>
      <c r="D23" s="103">
        <f>D20*D14</f>
        <v>10447587.5</v>
      </c>
      <c r="E23" s="103"/>
      <c r="F23" s="103">
        <f>F20*F14</f>
        <v>11617975</v>
      </c>
      <c r="G23" s="96"/>
    </row>
    <row r="24" spans="1:7" x14ac:dyDescent="0.2">
      <c r="A24" s="100"/>
      <c r="B24" s="99" t="s">
        <v>131</v>
      </c>
      <c r="C24" s="99"/>
      <c r="D24" s="103">
        <f>D11*D13</f>
        <v>10129999.999999998</v>
      </c>
      <c r="E24" s="103"/>
      <c r="F24" s="103">
        <f>F11*F13</f>
        <v>10129999.999999998</v>
      </c>
      <c r="G24" s="96"/>
    </row>
    <row r="25" spans="1:7" x14ac:dyDescent="0.2">
      <c r="A25" s="100"/>
      <c r="B25" s="99" t="s">
        <v>130</v>
      </c>
      <c r="C25" s="99"/>
      <c r="D25" s="99"/>
      <c r="E25" s="99"/>
      <c r="F25" s="99"/>
      <c r="G25" s="96"/>
    </row>
    <row r="26" spans="1:7" x14ac:dyDescent="0.2">
      <c r="A26" s="100"/>
      <c r="B26" s="99" t="s">
        <v>129</v>
      </c>
      <c r="C26" s="99"/>
      <c r="D26" s="101">
        <f>D23/D24</f>
        <v>1.0313511846001977</v>
      </c>
      <c r="E26" s="101"/>
      <c r="F26" s="101">
        <f>F23/F24</f>
        <v>1.1468879565646597</v>
      </c>
      <c r="G26" s="96"/>
    </row>
    <row r="27" spans="1:7" x14ac:dyDescent="0.2">
      <c r="A27" s="100"/>
      <c r="B27" s="99" t="s">
        <v>128</v>
      </c>
      <c r="C27" s="99"/>
      <c r="D27" s="102">
        <v>1</v>
      </c>
      <c r="E27" s="101"/>
      <c r="F27" s="102">
        <v>1</v>
      </c>
      <c r="G27" s="96"/>
    </row>
    <row r="28" spans="1:7" x14ac:dyDescent="0.2">
      <c r="A28" s="100"/>
      <c r="B28" s="99" t="s">
        <v>127</v>
      </c>
      <c r="C28" s="99"/>
      <c r="D28" s="101">
        <f>D26-D27</f>
        <v>3.1351184600197701E-2</v>
      </c>
      <c r="E28" s="101"/>
      <c r="F28" s="101">
        <f>F26-F27</f>
        <v>0.14688795656465969</v>
      </c>
      <c r="G28" s="96"/>
    </row>
    <row r="29" spans="1:7" x14ac:dyDescent="0.2">
      <c r="A29" s="100"/>
      <c r="B29" s="99"/>
      <c r="C29" s="99"/>
      <c r="D29" s="101"/>
      <c r="E29" s="101"/>
      <c r="F29" s="101"/>
      <c r="G29" s="96"/>
    </row>
    <row r="30" spans="1:7" x14ac:dyDescent="0.2">
      <c r="A30" s="100"/>
      <c r="B30" s="65" t="s">
        <v>126</v>
      </c>
      <c r="C30" s="99"/>
      <c r="D30" s="97">
        <f>D28</f>
        <v>3.1351184600197701E-2</v>
      </c>
      <c r="E30" s="98"/>
      <c r="F30" s="97">
        <f>F28</f>
        <v>0.14688795656465969</v>
      </c>
      <c r="G30" s="96"/>
    </row>
    <row r="31" spans="1:7" ht="13.5" thickBot="1" x14ac:dyDescent="0.25">
      <c r="A31" s="95"/>
      <c r="B31" s="94"/>
      <c r="C31" s="94"/>
      <c r="D31" s="94"/>
      <c r="E31" s="94"/>
      <c r="F31" s="94"/>
      <c r="G31" s="93"/>
    </row>
  </sheetData>
  <mergeCells count="2">
    <mergeCell ref="B2:D2"/>
    <mergeCell ref="B4:F5"/>
  </mergeCells>
  <printOptions horizontalCentered="1"/>
  <pageMargins left="0.75" right="0.75" top="1" bottom="1" header="0.5" footer="0.5"/>
  <pageSetup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heetViews>
  <sheetFormatPr defaultRowHeight="12.75" x14ac:dyDescent="0.2"/>
  <cols>
    <col min="1" max="1" width="2.83203125" customWidth="1"/>
    <col min="11" max="11" width="2.83203125" customWidth="1"/>
  </cols>
  <sheetData>
    <row r="1" spans="1:11" x14ac:dyDescent="0.2">
      <c r="A1" s="200"/>
      <c r="B1" s="201"/>
      <c r="C1" s="201"/>
      <c r="D1" s="201"/>
      <c r="E1" s="201"/>
      <c r="F1" s="201"/>
      <c r="G1" s="201"/>
      <c r="H1" s="201"/>
      <c r="I1" s="201"/>
      <c r="J1" s="201"/>
      <c r="K1" s="202"/>
    </row>
    <row r="2" spans="1:11" ht="15.6" customHeight="1" x14ac:dyDescent="0.2">
      <c r="A2" s="203"/>
      <c r="B2" s="210" t="s">
        <v>344</v>
      </c>
      <c r="C2" s="210"/>
      <c r="D2" s="210"/>
      <c r="E2" s="210"/>
      <c r="F2" s="213"/>
      <c r="G2" s="210"/>
      <c r="H2" s="210"/>
      <c r="I2" s="210"/>
      <c r="J2" s="210"/>
      <c r="K2" s="204"/>
    </row>
    <row r="3" spans="1:11" x14ac:dyDescent="0.2">
      <c r="A3" s="203"/>
      <c r="B3" s="205"/>
      <c r="C3" s="205"/>
      <c r="D3" s="205"/>
      <c r="E3" s="205"/>
      <c r="F3" s="205"/>
      <c r="G3" s="205"/>
      <c r="H3" s="205"/>
      <c r="I3" s="205"/>
      <c r="J3" s="205"/>
      <c r="K3" s="204"/>
    </row>
    <row r="4" spans="1:11" ht="15.75" x14ac:dyDescent="0.25">
      <c r="A4" s="203"/>
      <c r="B4" s="206" t="s">
        <v>343</v>
      </c>
      <c r="C4" s="205"/>
      <c r="D4" s="205"/>
      <c r="E4" s="205"/>
      <c r="F4" s="205"/>
      <c r="G4" s="205"/>
      <c r="H4" s="205"/>
      <c r="I4" s="205"/>
      <c r="J4" s="205"/>
      <c r="K4" s="204"/>
    </row>
    <row r="5" spans="1:11" ht="15.75" x14ac:dyDescent="0.25">
      <c r="A5" s="203"/>
      <c r="B5" s="206"/>
      <c r="C5" s="205"/>
      <c r="D5" s="205"/>
      <c r="E5" s="205"/>
      <c r="F5" s="205"/>
      <c r="G5" s="205"/>
      <c r="H5" s="205"/>
      <c r="I5" s="205"/>
      <c r="J5" s="205"/>
      <c r="K5" s="204"/>
    </row>
    <row r="6" spans="1:11" x14ac:dyDescent="0.2">
      <c r="A6" s="203"/>
      <c r="B6" s="228" t="s">
        <v>345</v>
      </c>
      <c r="C6" s="229"/>
      <c r="D6" s="229"/>
      <c r="E6" s="229"/>
      <c r="F6" s="229"/>
      <c r="G6" s="229"/>
      <c r="H6" s="229"/>
      <c r="I6" s="229"/>
      <c r="J6" s="229"/>
      <c r="K6" s="204"/>
    </row>
    <row r="7" spans="1:11" x14ac:dyDescent="0.2">
      <c r="A7" s="203"/>
      <c r="B7" s="229"/>
      <c r="C7" s="229"/>
      <c r="D7" s="229"/>
      <c r="E7" s="229"/>
      <c r="F7" s="229"/>
      <c r="G7" s="229"/>
      <c r="H7" s="229"/>
      <c r="I7" s="229"/>
      <c r="J7" s="229"/>
      <c r="K7" s="204"/>
    </row>
    <row r="8" spans="1:11" x14ac:dyDescent="0.2">
      <c r="A8" s="203"/>
      <c r="B8" s="229"/>
      <c r="C8" s="229"/>
      <c r="D8" s="229"/>
      <c r="E8" s="229"/>
      <c r="F8" s="229"/>
      <c r="G8" s="229"/>
      <c r="H8" s="229"/>
      <c r="I8" s="229"/>
      <c r="J8" s="229"/>
      <c r="K8" s="204"/>
    </row>
    <row r="9" spans="1:11" x14ac:dyDescent="0.2">
      <c r="A9" s="203"/>
      <c r="B9" s="229"/>
      <c r="C9" s="229"/>
      <c r="D9" s="229"/>
      <c r="E9" s="229"/>
      <c r="F9" s="229"/>
      <c r="G9" s="229"/>
      <c r="H9" s="229"/>
      <c r="I9" s="229"/>
      <c r="J9" s="229"/>
      <c r="K9" s="204"/>
    </row>
    <row r="10" spans="1:11" x14ac:dyDescent="0.2">
      <c r="A10" s="203"/>
      <c r="B10" s="229"/>
      <c r="C10" s="229"/>
      <c r="D10" s="229"/>
      <c r="E10" s="229"/>
      <c r="F10" s="229"/>
      <c r="G10" s="229"/>
      <c r="H10" s="229"/>
      <c r="I10" s="229"/>
      <c r="J10" s="229"/>
      <c r="K10" s="204"/>
    </row>
    <row r="11" spans="1:11" x14ac:dyDescent="0.2">
      <c r="A11" s="203"/>
      <c r="B11" s="229"/>
      <c r="C11" s="229"/>
      <c r="D11" s="229"/>
      <c r="E11" s="229"/>
      <c r="F11" s="229"/>
      <c r="G11" s="229"/>
      <c r="H11" s="229"/>
      <c r="I11" s="229"/>
      <c r="J11" s="229"/>
      <c r="K11" s="204"/>
    </row>
    <row r="12" spans="1:11" x14ac:dyDescent="0.2">
      <c r="A12" s="203"/>
      <c r="B12" s="205"/>
      <c r="C12" s="205"/>
      <c r="D12" s="205"/>
      <c r="E12" s="205"/>
      <c r="F12" s="205"/>
      <c r="G12" s="205"/>
      <c r="H12" s="205"/>
      <c r="I12" s="205"/>
      <c r="J12" s="205"/>
      <c r="K12" s="204"/>
    </row>
    <row r="13" spans="1:11" x14ac:dyDescent="0.2">
      <c r="A13" s="203"/>
      <c r="B13" s="205"/>
      <c r="C13" s="205"/>
      <c r="D13" s="205"/>
      <c r="E13" s="205"/>
      <c r="F13" s="205"/>
      <c r="G13" s="205"/>
      <c r="H13" s="205"/>
      <c r="I13" s="205"/>
      <c r="J13" s="205"/>
      <c r="K13" s="204"/>
    </row>
    <row r="14" spans="1:11" x14ac:dyDescent="0.2">
      <c r="A14" s="203"/>
      <c r="B14" s="205"/>
      <c r="C14" s="205"/>
      <c r="D14" s="205"/>
      <c r="E14" s="205"/>
      <c r="F14" s="205"/>
      <c r="G14" s="205"/>
      <c r="H14" s="205"/>
      <c r="I14" s="205"/>
      <c r="J14" s="205"/>
      <c r="K14" s="204"/>
    </row>
    <row r="15" spans="1:11" x14ac:dyDescent="0.2">
      <c r="A15" s="203"/>
      <c r="B15" s="205"/>
      <c r="C15" s="205"/>
      <c r="D15" s="205"/>
      <c r="E15" s="205"/>
      <c r="F15" s="205"/>
      <c r="G15" s="205"/>
      <c r="H15" s="205"/>
      <c r="I15" s="205"/>
      <c r="J15" s="205"/>
      <c r="K15" s="204"/>
    </row>
    <row r="16" spans="1:11" ht="13.5" thickBot="1" x14ac:dyDescent="0.25">
      <c r="A16" s="207"/>
      <c r="B16" s="208"/>
      <c r="C16" s="208"/>
      <c r="D16" s="208"/>
      <c r="E16" s="208"/>
      <c r="F16" s="208"/>
      <c r="G16" s="208"/>
      <c r="H16" s="208"/>
      <c r="I16" s="208"/>
      <c r="J16" s="208"/>
      <c r="K16" s="209"/>
    </row>
  </sheetData>
  <mergeCells count="3">
    <mergeCell ref="B2:F2"/>
    <mergeCell ref="B6:J11"/>
    <mergeCell ref="G2:J2"/>
  </mergeCells>
  <printOptions horizontalCentere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workbookViewId="0"/>
  </sheetViews>
  <sheetFormatPr defaultColWidth="9.33203125" defaultRowHeight="12.75" x14ac:dyDescent="0.2"/>
  <cols>
    <col min="1" max="1" width="3.1640625" style="2" customWidth="1"/>
    <col min="2" max="2" width="24.1640625" style="2" customWidth="1"/>
    <col min="3" max="3" width="3.1640625" style="2" customWidth="1"/>
    <col min="4" max="4" width="21.83203125" style="2" customWidth="1"/>
    <col min="5" max="5" width="3.1640625" style="2" customWidth="1"/>
    <col min="6" max="6" width="21.83203125" style="2" customWidth="1"/>
    <col min="7" max="7" width="3.1640625" style="2" customWidth="1"/>
    <col min="8" max="16384" width="9.33203125" style="2"/>
  </cols>
  <sheetData>
    <row r="1" spans="1:7" x14ac:dyDescent="0.2">
      <c r="A1" s="15"/>
      <c r="B1" s="16"/>
      <c r="C1" s="16"/>
      <c r="D1" s="16"/>
      <c r="E1" s="16"/>
      <c r="F1" s="16"/>
      <c r="G1" s="17"/>
    </row>
    <row r="2" spans="1:7" ht="15.75" customHeight="1" x14ac:dyDescent="0.25">
      <c r="A2" s="11"/>
      <c r="B2" s="232" t="s">
        <v>319</v>
      </c>
      <c r="C2" s="233"/>
      <c r="D2" s="233"/>
      <c r="E2" s="233"/>
      <c r="F2" s="233"/>
      <c r="G2" s="12"/>
    </row>
    <row r="3" spans="1:7" x14ac:dyDescent="0.2">
      <c r="A3" s="11"/>
      <c r="B3" s="3"/>
      <c r="C3" s="10"/>
      <c r="D3" s="10"/>
      <c r="E3" s="10"/>
      <c r="F3" s="10"/>
      <c r="G3" s="12"/>
    </row>
    <row r="4" spans="1:7" x14ac:dyDescent="0.2">
      <c r="A4" s="11"/>
      <c r="B4" s="230" t="s">
        <v>302</v>
      </c>
      <c r="C4" s="230"/>
      <c r="D4" s="230"/>
      <c r="E4" s="230"/>
      <c r="F4" s="230"/>
      <c r="G4" s="12"/>
    </row>
    <row r="5" spans="1:7" x14ac:dyDescent="0.2">
      <c r="A5" s="11"/>
      <c r="B5" s="230"/>
      <c r="C5" s="230"/>
      <c r="D5" s="230"/>
      <c r="E5" s="230"/>
      <c r="F5" s="230"/>
      <c r="G5" s="12"/>
    </row>
    <row r="6" spans="1:7" x14ac:dyDescent="0.2">
      <c r="A6" s="11"/>
      <c r="B6" s="230"/>
      <c r="C6" s="230"/>
      <c r="D6" s="230"/>
      <c r="E6" s="230"/>
      <c r="F6" s="230"/>
      <c r="G6" s="12"/>
    </row>
    <row r="7" spans="1:7" x14ac:dyDescent="0.2">
      <c r="A7" s="11"/>
      <c r="B7" s="217"/>
      <c r="C7" s="217"/>
      <c r="D7" s="217"/>
      <c r="E7" s="217"/>
      <c r="F7" s="217"/>
      <c r="G7" s="12"/>
    </row>
    <row r="8" spans="1:7" x14ac:dyDescent="0.2">
      <c r="A8" s="11"/>
      <c r="B8" s="3"/>
      <c r="C8" s="10"/>
      <c r="D8" s="10"/>
      <c r="E8" s="10"/>
      <c r="F8" s="10"/>
      <c r="G8" s="12"/>
    </row>
    <row r="9" spans="1:7" x14ac:dyDescent="0.2">
      <c r="A9" s="11"/>
      <c r="B9" s="10"/>
      <c r="C9" s="10"/>
      <c r="D9" s="9" t="s">
        <v>301</v>
      </c>
      <c r="E9" s="10"/>
      <c r="F9" s="9" t="s">
        <v>2</v>
      </c>
      <c r="G9" s="12"/>
    </row>
    <row r="10" spans="1:7" x14ac:dyDescent="0.2">
      <c r="A10" s="11"/>
      <c r="B10" s="4" t="s">
        <v>3</v>
      </c>
      <c r="C10" s="10"/>
      <c r="D10" s="5" t="s">
        <v>4</v>
      </c>
      <c r="E10" s="10"/>
      <c r="F10" s="5" t="s">
        <v>5</v>
      </c>
      <c r="G10" s="12"/>
    </row>
    <row r="11" spans="1:7" x14ac:dyDescent="0.2">
      <c r="A11" s="11"/>
      <c r="B11" s="10" t="s">
        <v>6</v>
      </c>
      <c r="C11" s="10"/>
      <c r="D11" s="18">
        <v>4.8000000000000001E-2</v>
      </c>
      <c r="E11" s="10"/>
      <c r="F11" s="18">
        <v>4.8000000000000001E-2</v>
      </c>
      <c r="G11" s="12"/>
    </row>
    <row r="12" spans="1:7" x14ac:dyDescent="0.2">
      <c r="A12" s="11"/>
      <c r="B12" s="10" t="s">
        <v>7</v>
      </c>
      <c r="C12" s="10"/>
      <c r="D12" s="18">
        <v>7.0000000000000007E-2</v>
      </c>
      <c r="E12" s="10"/>
      <c r="F12" s="18">
        <v>0.03</v>
      </c>
      <c r="G12" s="12"/>
    </row>
    <row r="13" spans="1:7" x14ac:dyDescent="0.2">
      <c r="A13" s="11"/>
      <c r="B13" s="10" t="s">
        <v>8</v>
      </c>
      <c r="C13" s="10"/>
      <c r="D13" s="18">
        <v>4.4999999999999998E-2</v>
      </c>
      <c r="E13" s="10"/>
      <c r="F13" s="18">
        <v>5.7000000000000002E-2</v>
      </c>
      <c r="G13" s="12"/>
    </row>
    <row r="14" spans="1:7" x14ac:dyDescent="0.2">
      <c r="A14" s="11"/>
      <c r="B14" s="3" t="s">
        <v>9</v>
      </c>
      <c r="C14" s="10"/>
      <c r="D14" s="19">
        <f>D11+D12+D13</f>
        <v>0.16300000000000001</v>
      </c>
      <c r="E14" s="10"/>
      <c r="F14" s="19">
        <f>F11+F12+F13</f>
        <v>0.13500000000000001</v>
      </c>
      <c r="G14" s="12"/>
    </row>
    <row r="15" spans="1:7" x14ac:dyDescent="0.2">
      <c r="A15" s="11"/>
      <c r="B15" s="3"/>
      <c r="C15" s="10"/>
      <c r="D15" s="6"/>
      <c r="E15" s="10"/>
      <c r="F15" s="6"/>
      <c r="G15" s="12"/>
    </row>
    <row r="16" spans="1:7" x14ac:dyDescent="0.2">
      <c r="A16" s="11"/>
      <c r="B16" s="10" t="s">
        <v>10</v>
      </c>
      <c r="C16" s="10"/>
      <c r="D16" s="20">
        <v>0.87</v>
      </c>
      <c r="E16" s="10"/>
      <c r="F16" s="20">
        <v>1.04</v>
      </c>
      <c r="G16" s="12"/>
    </row>
    <row r="17" spans="1:7" x14ac:dyDescent="0.2">
      <c r="A17" s="11"/>
      <c r="B17" s="3" t="s">
        <v>11</v>
      </c>
      <c r="C17" s="10"/>
      <c r="D17" s="19">
        <f>D11+(D16*D14)</f>
        <v>0.18980999999999998</v>
      </c>
      <c r="E17" s="10"/>
      <c r="F17" s="19">
        <f>F11+(F16*F14)</f>
        <v>0.18840000000000001</v>
      </c>
      <c r="G17" s="12"/>
    </row>
    <row r="18" spans="1:7" x14ac:dyDescent="0.2">
      <c r="A18" s="11"/>
      <c r="B18" s="10"/>
      <c r="C18" s="10"/>
      <c r="D18" s="10"/>
      <c r="E18" s="10"/>
      <c r="F18" s="10"/>
      <c r="G18" s="12"/>
    </row>
    <row r="19" spans="1:7" x14ac:dyDescent="0.2">
      <c r="A19" s="11"/>
      <c r="B19" s="10" t="s">
        <v>12</v>
      </c>
      <c r="C19" s="10"/>
      <c r="D19" s="18">
        <v>8.4000000000000005E-2</v>
      </c>
      <c r="E19" s="10"/>
      <c r="F19" s="18">
        <v>6.8000000000000005E-2</v>
      </c>
      <c r="G19" s="12"/>
    </row>
    <row r="20" spans="1:7" x14ac:dyDescent="0.2">
      <c r="A20" s="11"/>
      <c r="B20" s="10" t="s">
        <v>13</v>
      </c>
      <c r="C20" s="10"/>
      <c r="D20" s="18">
        <v>0.28000000000000003</v>
      </c>
      <c r="E20" s="10"/>
      <c r="F20" s="18">
        <v>0.28000000000000003</v>
      </c>
      <c r="G20" s="12"/>
    </row>
    <row r="21" spans="1:7" x14ac:dyDescent="0.2">
      <c r="A21" s="11"/>
      <c r="B21" s="3" t="s">
        <v>14</v>
      </c>
      <c r="C21" s="10"/>
      <c r="D21" s="19">
        <f>D19*(1-D20)</f>
        <v>6.0479999999999999E-2</v>
      </c>
      <c r="E21" s="10"/>
      <c r="F21" s="19">
        <f>F19*(1-F20)</f>
        <v>4.8960000000000004E-2</v>
      </c>
      <c r="G21" s="12"/>
    </row>
    <row r="22" spans="1:7" x14ac:dyDescent="0.2">
      <c r="A22" s="11"/>
      <c r="B22" s="10"/>
      <c r="C22" s="10"/>
      <c r="D22" s="18"/>
      <c r="E22" s="10"/>
      <c r="F22" s="18"/>
      <c r="G22" s="12"/>
    </row>
    <row r="23" spans="1:7" x14ac:dyDescent="0.2">
      <c r="A23" s="11"/>
      <c r="B23" s="10" t="s">
        <v>15</v>
      </c>
      <c r="C23" s="10"/>
      <c r="D23" s="18">
        <v>0.33300000000000002</v>
      </c>
      <c r="E23" s="10"/>
      <c r="F23" s="18">
        <v>0.47499999999999998</v>
      </c>
      <c r="G23" s="12"/>
    </row>
    <row r="24" spans="1:7" x14ac:dyDescent="0.2">
      <c r="A24" s="11"/>
      <c r="B24" s="10" t="s">
        <v>16</v>
      </c>
      <c r="C24" s="10"/>
      <c r="D24" s="18">
        <f>1-D23</f>
        <v>0.66700000000000004</v>
      </c>
      <c r="E24" s="10"/>
      <c r="F24" s="18">
        <f>1-F23</f>
        <v>0.52500000000000002</v>
      </c>
      <c r="G24" s="12"/>
    </row>
    <row r="25" spans="1:7" x14ac:dyDescent="0.2">
      <c r="A25" s="11"/>
      <c r="B25" s="10"/>
      <c r="C25" s="10"/>
      <c r="D25" s="18"/>
      <c r="E25" s="10"/>
      <c r="F25" s="18"/>
      <c r="G25" s="12"/>
    </row>
    <row r="26" spans="1:7" x14ac:dyDescent="0.2">
      <c r="A26" s="11"/>
      <c r="B26" s="3" t="s">
        <v>17</v>
      </c>
      <c r="C26" s="10"/>
      <c r="D26" s="53">
        <f>(D17*D24)+(D21*D23)</f>
        <v>0.14674310999999998</v>
      </c>
      <c r="E26" s="10"/>
      <c r="F26" s="53">
        <f>(F17*F24)+(F21*F23)</f>
        <v>0.12216600000000001</v>
      </c>
      <c r="G26" s="12"/>
    </row>
    <row r="27" spans="1:7" x14ac:dyDescent="0.2">
      <c r="A27" s="11"/>
      <c r="B27" s="3"/>
      <c r="C27" s="10"/>
      <c r="D27" s="14"/>
      <c r="E27" s="10"/>
      <c r="F27" s="14"/>
      <c r="G27" s="12"/>
    </row>
    <row r="28" spans="1:7" x14ac:dyDescent="0.2">
      <c r="A28" s="11"/>
      <c r="B28" s="3" t="s">
        <v>18</v>
      </c>
      <c r="C28" s="10"/>
      <c r="D28" s="21">
        <v>0.14699999999999999</v>
      </c>
      <c r="E28" s="10"/>
      <c r="F28" s="21">
        <v>0.123</v>
      </c>
      <c r="G28" s="12"/>
    </row>
    <row r="29" spans="1:7" x14ac:dyDescent="0.2">
      <c r="A29" s="11"/>
      <c r="B29" s="10"/>
      <c r="C29" s="10"/>
      <c r="D29" s="22"/>
      <c r="E29" s="10"/>
      <c r="F29" s="23"/>
      <c r="G29" s="12"/>
    </row>
    <row r="30" spans="1:7" x14ac:dyDescent="0.2">
      <c r="A30" s="11"/>
      <c r="B30" s="230" t="s">
        <v>19</v>
      </c>
      <c r="C30" s="217"/>
      <c r="D30" s="217"/>
      <c r="E30" s="217"/>
      <c r="F30" s="217"/>
      <c r="G30" s="12"/>
    </row>
    <row r="31" spans="1:7" x14ac:dyDescent="0.2">
      <c r="A31" s="11"/>
      <c r="B31" s="217"/>
      <c r="C31" s="217"/>
      <c r="D31" s="217"/>
      <c r="E31" s="217"/>
      <c r="F31" s="217"/>
      <c r="G31" s="12"/>
    </row>
    <row r="32" spans="1:7" x14ac:dyDescent="0.2">
      <c r="A32" s="11"/>
      <c r="B32" s="217"/>
      <c r="C32" s="217"/>
      <c r="D32" s="217"/>
      <c r="E32" s="217"/>
      <c r="F32" s="217"/>
      <c r="G32" s="12"/>
    </row>
    <row r="33" spans="1:7" x14ac:dyDescent="0.2">
      <c r="A33" s="11"/>
      <c r="B33" s="217"/>
      <c r="C33" s="217"/>
      <c r="D33" s="217"/>
      <c r="E33" s="217"/>
      <c r="F33" s="217"/>
      <c r="G33" s="12"/>
    </row>
    <row r="34" spans="1:7" x14ac:dyDescent="0.2">
      <c r="A34" s="11"/>
      <c r="B34" s="217"/>
      <c r="C34" s="217"/>
      <c r="D34" s="217"/>
      <c r="E34" s="217"/>
      <c r="F34" s="217"/>
      <c r="G34" s="12"/>
    </row>
    <row r="35" spans="1:7" x14ac:dyDescent="0.2">
      <c r="A35" s="11"/>
      <c r="B35" s="10"/>
      <c r="C35" s="10"/>
      <c r="D35" s="22"/>
      <c r="E35" s="10"/>
      <c r="F35" s="22"/>
      <c r="G35" s="12"/>
    </row>
    <row r="36" spans="1:7" x14ac:dyDescent="0.2">
      <c r="A36" s="11"/>
      <c r="B36" s="231" t="s">
        <v>20</v>
      </c>
      <c r="C36" s="231"/>
      <c r="D36" s="231"/>
      <c r="E36" s="217"/>
      <c r="F36" s="217"/>
      <c r="G36" s="12"/>
    </row>
    <row r="37" spans="1:7" x14ac:dyDescent="0.2">
      <c r="A37" s="11"/>
      <c r="B37" s="231"/>
      <c r="C37" s="231"/>
      <c r="D37" s="231"/>
      <c r="E37" s="217"/>
      <c r="F37" s="217"/>
      <c r="G37" s="12"/>
    </row>
    <row r="38" spans="1:7" ht="13.5" thickBot="1" x14ac:dyDescent="0.25">
      <c r="A38" s="24"/>
      <c r="B38" s="25"/>
      <c r="C38" s="25"/>
      <c r="D38" s="25"/>
      <c r="E38" s="25"/>
      <c r="F38" s="25"/>
      <c r="G38" s="26"/>
    </row>
  </sheetData>
  <mergeCells count="4">
    <mergeCell ref="B4:F7"/>
    <mergeCell ref="B30:F34"/>
    <mergeCell ref="B36:F37"/>
    <mergeCell ref="B2:F2"/>
  </mergeCells>
  <phoneticPr fontId="0" type="noConversion"/>
  <printOptions horizontalCentered="1"/>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heetViews>
  <sheetFormatPr defaultColWidth="9.33203125" defaultRowHeight="12.75" x14ac:dyDescent="0.2"/>
  <cols>
    <col min="1" max="1" width="3.1640625" style="2" customWidth="1"/>
    <col min="2" max="2" width="35.83203125" style="2" customWidth="1"/>
    <col min="3" max="3" width="10.1640625" style="2" customWidth="1"/>
    <col min="4" max="4" width="21.83203125" style="2" customWidth="1"/>
    <col min="5" max="5" width="3.1640625" style="2" customWidth="1"/>
    <col min="6" max="16384" width="9.33203125" style="2"/>
  </cols>
  <sheetData>
    <row r="1" spans="1:5" x14ac:dyDescent="0.2">
      <c r="A1" s="15"/>
      <c r="B1" s="16"/>
      <c r="C1" s="16"/>
      <c r="D1" s="16"/>
      <c r="E1" s="17"/>
    </row>
    <row r="2" spans="1:5" ht="15.75" customHeight="1" x14ac:dyDescent="0.25">
      <c r="A2" s="11"/>
      <c r="B2" s="234" t="s">
        <v>318</v>
      </c>
      <c r="C2" s="235"/>
      <c r="D2" s="235"/>
      <c r="E2" s="12"/>
    </row>
    <row r="3" spans="1:5" x14ac:dyDescent="0.2">
      <c r="A3" s="11"/>
      <c r="B3" s="3"/>
      <c r="C3" s="10"/>
      <c r="D3" s="10"/>
      <c r="E3" s="12"/>
    </row>
    <row r="4" spans="1:5" x14ac:dyDescent="0.2">
      <c r="A4" s="11"/>
      <c r="B4" s="230" t="s">
        <v>21</v>
      </c>
      <c r="C4" s="217"/>
      <c r="D4" s="217"/>
      <c r="E4" s="12"/>
    </row>
    <row r="5" spans="1:5" x14ac:dyDescent="0.2">
      <c r="A5" s="11"/>
      <c r="B5" s="217"/>
      <c r="C5" s="217"/>
      <c r="D5" s="217"/>
      <c r="E5" s="12"/>
    </row>
    <row r="6" spans="1:5" x14ac:dyDescent="0.2">
      <c r="A6" s="11"/>
      <c r="B6" s="217"/>
      <c r="C6" s="217"/>
      <c r="D6" s="217"/>
      <c r="E6" s="12"/>
    </row>
    <row r="7" spans="1:5" x14ac:dyDescent="0.2">
      <c r="A7" s="11"/>
      <c r="B7" s="10"/>
      <c r="C7" s="10"/>
      <c r="D7" s="27"/>
      <c r="E7" s="12"/>
    </row>
    <row r="8" spans="1:5" x14ac:dyDescent="0.2">
      <c r="A8" s="11"/>
      <c r="B8" s="4" t="s">
        <v>3</v>
      </c>
      <c r="C8" s="10"/>
      <c r="D8" s="5">
        <v>2004</v>
      </c>
      <c r="E8" s="12"/>
    </row>
    <row r="9" spans="1:5" x14ac:dyDescent="0.2">
      <c r="A9" s="11"/>
      <c r="B9" s="10" t="s">
        <v>6</v>
      </c>
      <c r="C9" s="10"/>
      <c r="D9" s="18">
        <v>4.4999999999999998E-2</v>
      </c>
      <c r="E9" s="12"/>
    </row>
    <row r="10" spans="1:5" x14ac:dyDescent="0.2">
      <c r="A10" s="11"/>
      <c r="B10" s="10" t="s">
        <v>22</v>
      </c>
      <c r="C10" s="10"/>
      <c r="D10" s="20">
        <v>0.99</v>
      </c>
      <c r="E10" s="12"/>
    </row>
    <row r="11" spans="1:5" x14ac:dyDescent="0.2">
      <c r="A11" s="11"/>
      <c r="B11" s="10" t="s">
        <v>1</v>
      </c>
      <c r="C11" s="10"/>
      <c r="D11" s="18">
        <v>0.06</v>
      </c>
      <c r="E11" s="12"/>
    </row>
    <row r="12" spans="1:5" x14ac:dyDescent="0.2">
      <c r="A12" s="11"/>
      <c r="B12" s="10" t="s">
        <v>23</v>
      </c>
      <c r="C12" s="10"/>
      <c r="D12" s="28">
        <v>5.5E-2</v>
      </c>
      <c r="E12" s="12"/>
    </row>
    <row r="13" spans="1:5" x14ac:dyDescent="0.2">
      <c r="A13" s="11"/>
      <c r="B13" s="3" t="s">
        <v>24</v>
      </c>
      <c r="C13" s="10"/>
      <c r="D13" s="6">
        <f>D9+(D10*D11)+D12</f>
        <v>0.15939999999999999</v>
      </c>
      <c r="E13" s="12"/>
    </row>
    <row r="14" spans="1:5" x14ac:dyDescent="0.2">
      <c r="A14" s="11"/>
      <c r="B14" s="3"/>
      <c r="C14" s="10"/>
      <c r="D14" s="6"/>
      <c r="E14" s="12"/>
    </row>
    <row r="15" spans="1:5" x14ac:dyDescent="0.2">
      <c r="A15" s="11"/>
      <c r="B15" s="10" t="s">
        <v>25</v>
      </c>
      <c r="C15" s="10"/>
      <c r="D15" s="18">
        <v>0.02</v>
      </c>
      <c r="E15" s="12"/>
    </row>
    <row r="16" spans="1:5" x14ac:dyDescent="0.2">
      <c r="A16" s="11"/>
      <c r="B16" s="3" t="s">
        <v>26</v>
      </c>
      <c r="C16" s="10"/>
      <c r="D16" s="19">
        <f>(1+D13)*(1+D15)-1</f>
        <v>0.18258799999999997</v>
      </c>
      <c r="E16" s="12"/>
    </row>
    <row r="17" spans="1:5" x14ac:dyDescent="0.2">
      <c r="A17" s="11"/>
      <c r="B17" s="10"/>
      <c r="C17" s="10"/>
      <c r="D17" s="10"/>
      <c r="E17" s="12"/>
    </row>
    <row r="18" spans="1:5" x14ac:dyDescent="0.2">
      <c r="A18" s="11"/>
      <c r="B18" s="10" t="s">
        <v>12</v>
      </c>
      <c r="C18" s="10"/>
      <c r="D18" s="18">
        <v>8.5999999999999993E-2</v>
      </c>
      <c r="E18" s="12"/>
    </row>
    <row r="19" spans="1:5" x14ac:dyDescent="0.2">
      <c r="A19" s="11"/>
      <c r="B19" s="10" t="s">
        <v>13</v>
      </c>
      <c r="C19" s="10"/>
      <c r="D19" s="18">
        <v>0.34</v>
      </c>
      <c r="E19" s="12"/>
    </row>
    <row r="20" spans="1:5" x14ac:dyDescent="0.2">
      <c r="A20" s="11"/>
      <c r="B20" s="3" t="s">
        <v>27</v>
      </c>
      <c r="C20" s="10"/>
      <c r="D20" s="19">
        <f>D18*(1-D19)</f>
        <v>5.6759999999999991E-2</v>
      </c>
      <c r="E20" s="12"/>
    </row>
    <row r="21" spans="1:5" x14ac:dyDescent="0.2">
      <c r="A21" s="11"/>
      <c r="B21" s="10"/>
      <c r="C21" s="10"/>
      <c r="D21" s="18"/>
      <c r="E21" s="12"/>
    </row>
    <row r="22" spans="1:5" x14ac:dyDescent="0.2">
      <c r="A22" s="11"/>
      <c r="B22" s="10" t="s">
        <v>15</v>
      </c>
      <c r="C22" s="10"/>
      <c r="D22" s="18">
        <v>0.4</v>
      </c>
      <c r="E22" s="12"/>
    </row>
    <row r="23" spans="1:5" x14ac:dyDescent="0.2">
      <c r="A23" s="11"/>
      <c r="B23" s="10" t="s">
        <v>16</v>
      </c>
      <c r="C23" s="10"/>
      <c r="D23" s="18">
        <f>1-D22</f>
        <v>0.6</v>
      </c>
      <c r="E23" s="12"/>
    </row>
    <row r="24" spans="1:5" x14ac:dyDescent="0.2">
      <c r="A24" s="11"/>
      <c r="B24" s="10"/>
      <c r="C24" s="10"/>
      <c r="D24" s="18"/>
      <c r="E24" s="12"/>
    </row>
    <row r="25" spans="1:5" x14ac:dyDescent="0.2">
      <c r="A25" s="11"/>
      <c r="B25" s="3" t="s">
        <v>28</v>
      </c>
      <c r="C25" s="10"/>
      <c r="D25" s="54">
        <f>(D16*D23)+(D20*D22)</f>
        <v>0.13225679999999998</v>
      </c>
      <c r="E25" s="12"/>
    </row>
    <row r="26" spans="1:5" x14ac:dyDescent="0.2">
      <c r="A26" s="11"/>
      <c r="B26" s="3"/>
      <c r="C26" s="10"/>
      <c r="D26" s="14"/>
      <c r="E26" s="12"/>
    </row>
    <row r="27" spans="1:5" x14ac:dyDescent="0.2">
      <c r="A27" s="11"/>
      <c r="B27" s="3" t="s">
        <v>29</v>
      </c>
      <c r="C27" s="10"/>
      <c r="D27" s="39">
        <v>0.13200000000000001</v>
      </c>
      <c r="E27" s="12"/>
    </row>
    <row r="28" spans="1:5" x14ac:dyDescent="0.2">
      <c r="A28" s="11"/>
      <c r="B28" s="3"/>
      <c r="C28" s="10"/>
      <c r="D28" s="14"/>
      <c r="E28" s="12"/>
    </row>
    <row r="29" spans="1:5" x14ac:dyDescent="0.2">
      <c r="A29" s="11"/>
      <c r="B29" s="230" t="s">
        <v>30</v>
      </c>
      <c r="C29" s="217"/>
      <c r="D29" s="217"/>
      <c r="E29" s="12"/>
    </row>
    <row r="30" spans="1:5" x14ac:dyDescent="0.2">
      <c r="A30" s="11"/>
      <c r="B30" s="217"/>
      <c r="C30" s="217"/>
      <c r="D30" s="217"/>
      <c r="E30" s="12"/>
    </row>
    <row r="31" spans="1:5" x14ac:dyDescent="0.2">
      <c r="A31" s="11"/>
      <c r="B31" s="217"/>
      <c r="C31" s="217"/>
      <c r="D31" s="217"/>
      <c r="E31" s="12"/>
    </row>
    <row r="32" spans="1:5" x14ac:dyDescent="0.2">
      <c r="A32" s="11"/>
      <c r="B32" s="217"/>
      <c r="C32" s="217"/>
      <c r="D32" s="217"/>
      <c r="E32" s="12"/>
    </row>
    <row r="33" spans="1:5" x14ac:dyDescent="0.2">
      <c r="A33" s="11"/>
      <c r="B33" s="217"/>
      <c r="C33" s="217"/>
      <c r="D33" s="217"/>
      <c r="E33" s="12"/>
    </row>
    <row r="34" spans="1:5" x14ac:dyDescent="0.2">
      <c r="A34" s="11"/>
      <c r="B34" s="217"/>
      <c r="C34" s="217"/>
      <c r="D34" s="217"/>
      <c r="E34" s="12"/>
    </row>
    <row r="35" spans="1:5" x14ac:dyDescent="0.2">
      <c r="A35" s="11"/>
      <c r="B35" s="217"/>
      <c r="C35" s="217"/>
      <c r="D35" s="217"/>
      <c r="E35" s="12"/>
    </row>
    <row r="36" spans="1:5" x14ac:dyDescent="0.2">
      <c r="A36" s="11"/>
      <c r="B36" s="10"/>
      <c r="C36" s="10"/>
      <c r="D36" s="10"/>
      <c r="E36" s="12"/>
    </row>
    <row r="37" spans="1:5" x14ac:dyDescent="0.2">
      <c r="A37" s="11"/>
      <c r="B37" s="30" t="s">
        <v>31</v>
      </c>
      <c r="C37" s="30"/>
      <c r="D37" s="30"/>
      <c r="E37" s="12"/>
    </row>
    <row r="38" spans="1:5" ht="13.5" thickBot="1" x14ac:dyDescent="0.25">
      <c r="A38" s="24"/>
      <c r="B38" s="25"/>
      <c r="C38" s="25"/>
      <c r="D38" s="25"/>
      <c r="E38" s="26"/>
    </row>
  </sheetData>
  <mergeCells count="3">
    <mergeCell ref="B4:D6"/>
    <mergeCell ref="B29:D35"/>
    <mergeCell ref="B2:D2"/>
  </mergeCells>
  <phoneticPr fontId="0"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heetViews>
  <sheetFormatPr defaultColWidth="9.33203125" defaultRowHeight="12.75" x14ac:dyDescent="0.2"/>
  <cols>
    <col min="1" max="1" width="3.1640625" style="2" customWidth="1"/>
    <col min="2" max="2" width="21.83203125" style="2" customWidth="1"/>
    <col min="3" max="3" width="3.1640625" style="2" customWidth="1"/>
    <col min="4" max="4" width="17.1640625" style="2" customWidth="1"/>
    <col min="5" max="5" width="2" style="1" customWidth="1"/>
    <col min="6" max="6" width="17.1640625" style="2" customWidth="1"/>
    <col min="7" max="7" width="5.5" style="2" customWidth="1"/>
    <col min="8" max="8" width="17.1640625" style="2" customWidth="1"/>
    <col min="9" max="9" width="2" style="1" customWidth="1"/>
    <col min="10" max="10" width="17.1640625" style="2" customWidth="1"/>
    <col min="11" max="11" width="3.1640625" style="2" customWidth="1"/>
    <col min="12" max="16384" width="9.33203125" style="2"/>
  </cols>
  <sheetData>
    <row r="1" spans="1:11" x14ac:dyDescent="0.2">
      <c r="A1" s="15"/>
      <c r="B1" s="16"/>
      <c r="C1" s="16"/>
      <c r="D1" s="16"/>
      <c r="E1" s="16"/>
      <c r="F1" s="16"/>
      <c r="G1" s="16"/>
      <c r="H1" s="16"/>
      <c r="I1" s="16"/>
      <c r="J1" s="16"/>
      <c r="K1" s="17"/>
    </row>
    <row r="2" spans="1:11" ht="15.75" customHeight="1" x14ac:dyDescent="0.25">
      <c r="A2" s="11"/>
      <c r="B2" s="234" t="s">
        <v>317</v>
      </c>
      <c r="C2" s="236"/>
      <c r="D2" s="236"/>
      <c r="E2" s="236"/>
      <c r="F2" s="236"/>
      <c r="G2" s="236"/>
      <c r="H2" s="236"/>
      <c r="I2" s="236"/>
      <c r="J2" s="236"/>
      <c r="K2" s="12"/>
    </row>
    <row r="3" spans="1:11" x14ac:dyDescent="0.2">
      <c r="A3" s="11"/>
      <c r="B3" s="3"/>
      <c r="C3" s="10"/>
      <c r="D3" s="10"/>
      <c r="E3" s="10"/>
      <c r="F3" s="10"/>
      <c r="G3" s="10"/>
      <c r="H3" s="10"/>
      <c r="I3" s="10"/>
      <c r="J3" s="10"/>
      <c r="K3" s="12"/>
    </row>
    <row r="4" spans="1:11" x14ac:dyDescent="0.2">
      <c r="A4" s="11"/>
      <c r="B4" s="230" t="s">
        <v>32</v>
      </c>
      <c r="C4" s="230"/>
      <c r="D4" s="230"/>
      <c r="E4" s="230"/>
      <c r="F4" s="230"/>
      <c r="G4" s="230"/>
      <c r="H4" s="230"/>
      <c r="I4" s="230"/>
      <c r="J4" s="230"/>
      <c r="K4" s="12"/>
    </row>
    <row r="5" spans="1:11" x14ac:dyDescent="0.2">
      <c r="A5" s="11"/>
      <c r="B5" s="230"/>
      <c r="C5" s="230"/>
      <c r="D5" s="230"/>
      <c r="E5" s="230"/>
      <c r="F5" s="230"/>
      <c r="G5" s="230"/>
      <c r="H5" s="230"/>
      <c r="I5" s="230"/>
      <c r="J5" s="230"/>
      <c r="K5" s="12"/>
    </row>
    <row r="6" spans="1:11" x14ac:dyDescent="0.2">
      <c r="A6" s="11"/>
      <c r="B6" s="230"/>
      <c r="C6" s="230"/>
      <c r="D6" s="230"/>
      <c r="E6" s="230"/>
      <c r="F6" s="230"/>
      <c r="G6" s="230"/>
      <c r="H6" s="230"/>
      <c r="I6" s="230"/>
      <c r="J6" s="230"/>
      <c r="K6" s="12"/>
    </row>
    <row r="7" spans="1:11" x14ac:dyDescent="0.2">
      <c r="A7" s="11"/>
      <c r="B7" s="230"/>
      <c r="C7" s="230"/>
      <c r="D7" s="230"/>
      <c r="E7" s="230"/>
      <c r="F7" s="230"/>
      <c r="G7" s="230"/>
      <c r="H7" s="230"/>
      <c r="I7" s="230"/>
      <c r="J7" s="230"/>
      <c r="K7" s="12"/>
    </row>
    <row r="8" spans="1:11" x14ac:dyDescent="0.2">
      <c r="A8" s="11"/>
      <c r="B8" s="10"/>
      <c r="C8" s="10"/>
      <c r="D8" s="10"/>
      <c r="E8" s="10"/>
      <c r="F8" s="10"/>
      <c r="G8" s="10"/>
      <c r="H8" s="10"/>
      <c r="I8" s="10"/>
      <c r="J8" s="10"/>
      <c r="K8" s="12"/>
    </row>
    <row r="9" spans="1:11" ht="13.5" x14ac:dyDescent="0.25">
      <c r="A9" s="11"/>
      <c r="B9" s="10"/>
      <c r="C9" s="10"/>
      <c r="D9" s="237" t="s">
        <v>33</v>
      </c>
      <c r="E9" s="237"/>
      <c r="F9" s="238"/>
      <c r="G9" s="10"/>
      <c r="H9" s="237" t="s">
        <v>34</v>
      </c>
      <c r="I9" s="237"/>
      <c r="J9" s="238" t="s">
        <v>33</v>
      </c>
      <c r="K9" s="12"/>
    </row>
    <row r="10" spans="1:11" x14ac:dyDescent="0.2">
      <c r="A10" s="11"/>
      <c r="B10" s="4" t="s">
        <v>3</v>
      </c>
      <c r="C10" s="10"/>
      <c r="D10" s="5" t="s">
        <v>35</v>
      </c>
      <c r="E10" s="9"/>
      <c r="F10" s="5" t="s">
        <v>36</v>
      </c>
      <c r="G10" s="10"/>
      <c r="H10" s="5" t="s">
        <v>35</v>
      </c>
      <c r="I10" s="9"/>
      <c r="J10" s="5" t="s">
        <v>36</v>
      </c>
      <c r="K10" s="12"/>
    </row>
    <row r="11" spans="1:11" x14ac:dyDescent="0.2">
      <c r="A11" s="11"/>
      <c r="B11" s="10" t="s">
        <v>37</v>
      </c>
      <c r="C11" s="10"/>
      <c r="D11" s="18">
        <v>9.4E-2</v>
      </c>
      <c r="E11" s="18"/>
      <c r="F11" s="18">
        <v>9.4E-2</v>
      </c>
      <c r="G11" s="10"/>
      <c r="H11" s="18">
        <v>0.09</v>
      </c>
      <c r="I11" s="18"/>
      <c r="J11" s="18">
        <v>0.09</v>
      </c>
      <c r="K11" s="12"/>
    </row>
    <row r="12" spans="1:11" x14ac:dyDescent="0.2">
      <c r="A12" s="11"/>
      <c r="B12" s="10" t="s">
        <v>22</v>
      </c>
      <c r="C12" s="10"/>
      <c r="D12" s="20">
        <v>1.07</v>
      </c>
      <c r="E12" s="20"/>
      <c r="F12" s="20">
        <v>1.0900000000000001</v>
      </c>
      <c r="G12" s="10"/>
      <c r="H12" s="20">
        <v>1.08</v>
      </c>
      <c r="I12" s="20"/>
      <c r="J12" s="20">
        <v>1.1000000000000001</v>
      </c>
      <c r="K12" s="12"/>
    </row>
    <row r="13" spans="1:11" x14ac:dyDescent="0.2">
      <c r="A13" s="11"/>
      <c r="B13" s="10" t="s">
        <v>1</v>
      </c>
      <c r="C13" s="10"/>
      <c r="D13" s="18">
        <v>5.5E-2</v>
      </c>
      <c r="E13" s="18"/>
      <c r="F13" s="18">
        <v>5.5E-2</v>
      </c>
      <c r="G13" s="10"/>
      <c r="H13" s="18">
        <v>5.5E-2</v>
      </c>
      <c r="I13" s="18"/>
      <c r="J13" s="18">
        <v>5.5E-2</v>
      </c>
      <c r="K13" s="12"/>
    </row>
    <row r="14" spans="1:11" x14ac:dyDescent="0.2">
      <c r="A14" s="11"/>
      <c r="B14" s="3" t="s">
        <v>11</v>
      </c>
      <c r="C14" s="10"/>
      <c r="D14" s="18">
        <f>D11+(D12*D13)</f>
        <v>0.15285000000000001</v>
      </c>
      <c r="E14" s="18"/>
      <c r="F14" s="18">
        <f>F11+(F12*F13)</f>
        <v>0.15395</v>
      </c>
      <c r="G14" s="10"/>
      <c r="H14" s="18">
        <f>H11+(H12*H13)</f>
        <v>0.14940000000000001</v>
      </c>
      <c r="I14" s="18"/>
      <c r="J14" s="18">
        <f>J11+(J12*J13)</f>
        <v>0.15049999999999999</v>
      </c>
      <c r="K14" s="12"/>
    </row>
    <row r="15" spans="1:11" x14ac:dyDescent="0.2">
      <c r="A15" s="11"/>
      <c r="B15" s="10"/>
      <c r="C15" s="10"/>
      <c r="D15" s="10"/>
      <c r="E15" s="10"/>
      <c r="F15" s="10"/>
      <c r="G15" s="10"/>
      <c r="H15" s="10"/>
      <c r="I15" s="10"/>
      <c r="J15" s="10"/>
      <c r="K15" s="12"/>
    </row>
    <row r="16" spans="1:11" x14ac:dyDescent="0.2">
      <c r="A16" s="11"/>
      <c r="B16" s="10" t="s">
        <v>38</v>
      </c>
      <c r="C16" s="10"/>
      <c r="D16" s="18">
        <v>8.4000000000000005E-2</v>
      </c>
      <c r="E16" s="18"/>
      <c r="F16" s="18">
        <v>8.4000000000000005E-2</v>
      </c>
      <c r="G16" s="10"/>
      <c r="H16" s="18">
        <v>0.09</v>
      </c>
      <c r="I16" s="18"/>
      <c r="J16" s="18">
        <v>0.09</v>
      </c>
      <c r="K16" s="12"/>
    </row>
    <row r="17" spans="1:11" x14ac:dyDescent="0.2">
      <c r="A17" s="11"/>
      <c r="B17" s="10" t="s">
        <v>13</v>
      </c>
      <c r="C17" s="10"/>
      <c r="D17" s="18">
        <v>0.28499999999999998</v>
      </c>
      <c r="E17" s="18"/>
      <c r="F17" s="18">
        <v>0.27100000000000002</v>
      </c>
      <c r="G17" s="10"/>
      <c r="H17" s="18">
        <v>0.28499999999999998</v>
      </c>
      <c r="I17" s="18"/>
      <c r="J17" s="18">
        <v>0.27100000000000002</v>
      </c>
      <c r="K17" s="12"/>
    </row>
    <row r="18" spans="1:11" x14ac:dyDescent="0.2">
      <c r="A18" s="11"/>
      <c r="B18" s="3" t="s">
        <v>39</v>
      </c>
      <c r="C18" s="10"/>
      <c r="D18" s="18">
        <f>D16*(1-D17)</f>
        <v>6.0060000000000009E-2</v>
      </c>
      <c r="E18" s="18"/>
      <c r="F18" s="18">
        <f>F16*(1-F17)</f>
        <v>6.1235999999999999E-2</v>
      </c>
      <c r="G18" s="10"/>
      <c r="H18" s="18">
        <f>H16*(1-H17)</f>
        <v>6.4350000000000004E-2</v>
      </c>
      <c r="I18" s="18"/>
      <c r="J18" s="18">
        <f>J16*(1-J17)</f>
        <v>6.5610000000000002E-2</v>
      </c>
      <c r="K18" s="12"/>
    </row>
    <row r="19" spans="1:11" x14ac:dyDescent="0.2">
      <c r="A19" s="11"/>
      <c r="B19" s="10"/>
      <c r="C19" s="10"/>
      <c r="D19" s="18"/>
      <c r="E19" s="18"/>
      <c r="F19" s="18"/>
      <c r="G19" s="10"/>
      <c r="H19" s="18"/>
      <c r="I19" s="18"/>
      <c r="J19" s="18"/>
      <c r="K19" s="12"/>
    </row>
    <row r="20" spans="1:11" x14ac:dyDescent="0.2">
      <c r="A20" s="11"/>
      <c r="B20" s="10" t="s">
        <v>40</v>
      </c>
      <c r="C20" s="10"/>
      <c r="D20" s="18">
        <v>0.32700000000000001</v>
      </c>
      <c r="E20" s="18"/>
      <c r="F20" s="18">
        <v>0.32400000000000001</v>
      </c>
      <c r="G20" s="10"/>
      <c r="H20" s="18">
        <v>0.32700000000000001</v>
      </c>
      <c r="I20" s="18"/>
      <c r="J20" s="18">
        <v>0.32400000000000001</v>
      </c>
      <c r="K20" s="12"/>
    </row>
    <row r="21" spans="1:11" x14ac:dyDescent="0.2">
      <c r="A21" s="11"/>
      <c r="B21" s="10" t="s">
        <v>41</v>
      </c>
      <c r="C21" s="10"/>
      <c r="D21" s="18">
        <f>1-D20</f>
        <v>0.67300000000000004</v>
      </c>
      <c r="E21" s="18"/>
      <c r="F21" s="18">
        <f>1-F20</f>
        <v>0.67599999999999993</v>
      </c>
      <c r="G21" s="10"/>
      <c r="H21" s="18">
        <f>1-H20</f>
        <v>0.67300000000000004</v>
      </c>
      <c r="I21" s="18"/>
      <c r="J21" s="18">
        <f>1-J20</f>
        <v>0.67599999999999993</v>
      </c>
      <c r="K21" s="12"/>
    </row>
    <row r="22" spans="1:11" x14ac:dyDescent="0.2">
      <c r="A22" s="11"/>
      <c r="B22" s="10"/>
      <c r="C22" s="10"/>
      <c r="D22" s="18"/>
      <c r="E22" s="18"/>
      <c r="F22" s="18"/>
      <c r="G22" s="10"/>
      <c r="H22" s="18"/>
      <c r="I22" s="18"/>
      <c r="J22" s="18"/>
      <c r="K22" s="12"/>
    </row>
    <row r="23" spans="1:11" x14ac:dyDescent="0.2">
      <c r="A23" s="11"/>
      <c r="B23" s="3" t="s">
        <v>303</v>
      </c>
      <c r="C23" s="10"/>
      <c r="D23" s="158">
        <v>0.122</v>
      </c>
      <c r="E23" s="18"/>
      <c r="F23" s="158">
        <v>0.123</v>
      </c>
      <c r="G23" s="33"/>
      <c r="H23" s="158">
        <v>0.121</v>
      </c>
      <c r="I23" s="18"/>
      <c r="J23" s="158">
        <v>0.123</v>
      </c>
      <c r="K23" s="12"/>
    </row>
    <row r="24" spans="1:11" x14ac:dyDescent="0.2">
      <c r="A24" s="11"/>
      <c r="B24" s="10"/>
      <c r="C24" s="10"/>
      <c r="D24" s="18"/>
      <c r="E24" s="18"/>
      <c r="F24" s="18"/>
      <c r="G24" s="10"/>
      <c r="H24" s="18"/>
      <c r="I24" s="18"/>
      <c r="J24" s="18"/>
      <c r="K24" s="12"/>
    </row>
    <row r="25" spans="1:11" x14ac:dyDescent="0.2">
      <c r="A25" s="11"/>
      <c r="B25" s="3" t="s">
        <v>17</v>
      </c>
      <c r="C25" s="10"/>
      <c r="D25" s="54">
        <f>(D14*D21)+(D18*D20)</f>
        <v>0.12250767000000001</v>
      </c>
      <c r="E25" s="31"/>
      <c r="F25" s="54">
        <f>(F14*F21)+(F18*F20)</f>
        <v>0.12391066399999999</v>
      </c>
      <c r="G25" s="32"/>
      <c r="H25" s="54">
        <f>(H14*H21)+(H18*H20)</f>
        <v>0.12158865000000002</v>
      </c>
      <c r="I25" s="31"/>
      <c r="J25" s="54">
        <f>(J14*J21)+(J18*J20)</f>
        <v>0.12299563999999999</v>
      </c>
      <c r="K25" s="12"/>
    </row>
    <row r="26" spans="1:11" x14ac:dyDescent="0.2">
      <c r="A26" s="11"/>
      <c r="B26" s="3"/>
      <c r="C26" s="10"/>
      <c r="D26" s="14"/>
      <c r="E26" s="14"/>
      <c r="F26" s="14"/>
      <c r="G26" s="10"/>
      <c r="H26" s="14"/>
      <c r="I26" s="14"/>
      <c r="J26" s="14"/>
      <c r="K26" s="12"/>
    </row>
    <row r="27" spans="1:11" x14ac:dyDescent="0.2">
      <c r="A27" s="11"/>
      <c r="B27" s="230" t="s">
        <v>43</v>
      </c>
      <c r="C27" s="217"/>
      <c r="D27" s="217"/>
      <c r="E27" s="217"/>
      <c r="F27" s="217"/>
      <c r="G27" s="217"/>
      <c r="H27" s="217"/>
      <c r="I27" s="217"/>
      <c r="J27" s="217"/>
      <c r="K27" s="12"/>
    </row>
    <row r="28" spans="1:11" x14ac:dyDescent="0.2">
      <c r="A28" s="11"/>
      <c r="B28" s="217"/>
      <c r="C28" s="217"/>
      <c r="D28" s="217"/>
      <c r="E28" s="217"/>
      <c r="F28" s="217"/>
      <c r="G28" s="217"/>
      <c r="H28" s="217"/>
      <c r="I28" s="217"/>
      <c r="J28" s="217"/>
      <c r="K28" s="12"/>
    </row>
    <row r="29" spans="1:11" x14ac:dyDescent="0.2">
      <c r="A29" s="11"/>
      <c r="B29" s="217"/>
      <c r="C29" s="217"/>
      <c r="D29" s="217"/>
      <c r="E29" s="217"/>
      <c r="F29" s="217"/>
      <c r="G29" s="217"/>
      <c r="H29" s="217"/>
      <c r="I29" s="217"/>
      <c r="J29" s="217"/>
      <c r="K29" s="12"/>
    </row>
    <row r="30" spans="1:11" x14ac:dyDescent="0.2">
      <c r="A30" s="11"/>
      <c r="B30" s="217"/>
      <c r="C30" s="217"/>
      <c r="D30" s="217"/>
      <c r="E30" s="217"/>
      <c r="F30" s="217"/>
      <c r="G30" s="217"/>
      <c r="H30" s="217"/>
      <c r="I30" s="217"/>
      <c r="J30" s="217"/>
      <c r="K30" s="12"/>
    </row>
    <row r="31" spans="1:11" x14ac:dyDescent="0.2">
      <c r="A31" s="11"/>
      <c r="B31" s="8"/>
      <c r="C31" s="8"/>
      <c r="D31" s="8"/>
      <c r="E31" s="8"/>
      <c r="F31" s="8"/>
      <c r="G31" s="8"/>
      <c r="H31" s="8"/>
      <c r="I31" s="8"/>
      <c r="J31" s="8"/>
      <c r="K31" s="12"/>
    </row>
    <row r="32" spans="1:11" x14ac:dyDescent="0.2">
      <c r="A32" s="11"/>
      <c r="B32" s="34" t="s">
        <v>44</v>
      </c>
      <c r="C32" s="10"/>
      <c r="D32" s="10"/>
      <c r="E32" s="10"/>
      <c r="F32" s="10"/>
      <c r="G32" s="10"/>
      <c r="H32" s="10"/>
      <c r="I32" s="10"/>
      <c r="J32" s="10"/>
      <c r="K32" s="12"/>
    </row>
    <row r="33" spans="1:11" ht="13.5" thickBot="1" x14ac:dyDescent="0.25">
      <c r="A33" s="24"/>
      <c r="B33" s="25"/>
      <c r="C33" s="25"/>
      <c r="D33" s="25"/>
      <c r="E33" s="25"/>
      <c r="F33" s="25"/>
      <c r="G33" s="25"/>
      <c r="H33" s="25"/>
      <c r="I33" s="25"/>
      <c r="J33" s="25"/>
      <c r="K33" s="26"/>
    </row>
  </sheetData>
  <mergeCells count="5">
    <mergeCell ref="B27:J30"/>
    <mergeCell ref="B2:J2"/>
    <mergeCell ref="B4:J7"/>
    <mergeCell ref="D9:F9"/>
    <mergeCell ref="H9:J9"/>
  </mergeCells>
  <phoneticPr fontId="0" type="noConversion"/>
  <printOptions horizontalCentered="1"/>
  <pageMargins left="0.75" right="0.75" top="1" bottom="1" header="0.5" footer="0.5"/>
  <pageSetup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heetViews>
  <sheetFormatPr defaultColWidth="9.33203125" defaultRowHeight="12.75" x14ac:dyDescent="0.2"/>
  <cols>
    <col min="1" max="1" width="3.1640625" style="2" customWidth="1"/>
    <col min="2" max="2" width="38.83203125" style="2" customWidth="1"/>
    <col min="3" max="3" width="7.83203125" style="2" customWidth="1"/>
    <col min="4" max="4" width="18.83203125" style="2" customWidth="1"/>
    <col min="5" max="5" width="3.1640625" style="2" customWidth="1"/>
    <col min="6" max="16384" width="9.33203125" style="2"/>
  </cols>
  <sheetData>
    <row r="1" spans="1:5" x14ac:dyDescent="0.2">
      <c r="A1" s="15"/>
      <c r="B1" s="16"/>
      <c r="C1" s="16"/>
      <c r="D1" s="16"/>
      <c r="E1" s="17"/>
    </row>
    <row r="2" spans="1:5" ht="15.75" x14ac:dyDescent="0.25">
      <c r="A2" s="11"/>
      <c r="B2" s="234" t="s">
        <v>323</v>
      </c>
      <c r="C2" s="235"/>
      <c r="D2" s="235"/>
      <c r="E2" s="12"/>
    </row>
    <row r="3" spans="1:5" x14ac:dyDescent="0.2">
      <c r="A3" s="11"/>
      <c r="B3" s="239" t="s">
        <v>45</v>
      </c>
      <c r="C3" s="239"/>
      <c r="D3" s="239"/>
      <c r="E3" s="12"/>
    </row>
    <row r="4" spans="1:5" x14ac:dyDescent="0.2">
      <c r="A4" s="11"/>
      <c r="B4" s="239"/>
      <c r="C4" s="239"/>
      <c r="D4" s="239"/>
      <c r="E4" s="12"/>
    </row>
    <row r="5" spans="1:5" x14ac:dyDescent="0.2">
      <c r="A5" s="11"/>
      <c r="B5" s="239"/>
      <c r="C5" s="239"/>
      <c r="D5" s="239"/>
      <c r="E5" s="12"/>
    </row>
    <row r="6" spans="1:5" x14ac:dyDescent="0.2">
      <c r="A6" s="11"/>
      <c r="B6" s="239"/>
      <c r="C6" s="239"/>
      <c r="D6" s="239"/>
      <c r="E6" s="12"/>
    </row>
    <row r="7" spans="1:5" x14ac:dyDescent="0.2">
      <c r="A7" s="11"/>
      <c r="B7" s="10"/>
      <c r="C7" s="10"/>
      <c r="D7" s="10"/>
      <c r="E7" s="12"/>
    </row>
    <row r="8" spans="1:5" x14ac:dyDescent="0.2">
      <c r="A8" s="11"/>
      <c r="B8" s="4" t="s">
        <v>46</v>
      </c>
      <c r="C8" s="13"/>
      <c r="D8" s="35" t="s">
        <v>47</v>
      </c>
      <c r="E8" s="12"/>
    </row>
    <row r="9" spans="1:5" x14ac:dyDescent="0.2">
      <c r="A9" s="11"/>
      <c r="B9" s="10" t="s">
        <v>48</v>
      </c>
      <c r="C9" s="13"/>
      <c r="D9" s="13">
        <v>9.9000000000000005E-2</v>
      </c>
      <c r="E9" s="12"/>
    </row>
    <row r="10" spans="1:5" x14ac:dyDescent="0.2">
      <c r="A10" s="11"/>
      <c r="B10" s="10" t="s">
        <v>49</v>
      </c>
      <c r="C10" s="13"/>
      <c r="D10" s="36">
        <v>1.4</v>
      </c>
      <c r="E10" s="12"/>
    </row>
    <row r="11" spans="1:5" x14ac:dyDescent="0.2">
      <c r="A11" s="11"/>
      <c r="B11" s="10" t="s">
        <v>50</v>
      </c>
      <c r="C11" s="13"/>
      <c r="D11" s="37">
        <v>5.5E-2</v>
      </c>
      <c r="E11" s="12"/>
    </row>
    <row r="12" spans="1:5" x14ac:dyDescent="0.2">
      <c r="A12" s="11"/>
      <c r="B12" s="10" t="s">
        <v>51</v>
      </c>
      <c r="C12" s="13"/>
      <c r="D12" s="13">
        <f>D9+(D10*D11)</f>
        <v>0.17599999999999999</v>
      </c>
      <c r="E12" s="12"/>
    </row>
    <row r="13" spans="1:5" x14ac:dyDescent="0.2">
      <c r="A13" s="11"/>
      <c r="B13" s="10"/>
      <c r="C13" s="13"/>
      <c r="D13" s="13"/>
      <c r="E13" s="12"/>
    </row>
    <row r="14" spans="1:5" x14ac:dyDescent="0.2">
      <c r="A14" s="11"/>
      <c r="B14" s="4" t="s">
        <v>52</v>
      </c>
      <c r="C14" s="13"/>
      <c r="D14" s="13"/>
      <c r="E14" s="12"/>
    </row>
    <row r="15" spans="1:5" x14ac:dyDescent="0.2">
      <c r="A15" s="11"/>
      <c r="B15" s="10" t="s">
        <v>53</v>
      </c>
      <c r="C15" s="13"/>
      <c r="D15" s="13">
        <v>0.1</v>
      </c>
      <c r="E15" s="12"/>
    </row>
    <row r="16" spans="1:5" x14ac:dyDescent="0.2">
      <c r="A16" s="11"/>
      <c r="B16" s="10" t="s">
        <v>54</v>
      </c>
      <c r="C16" s="13"/>
      <c r="D16" s="37">
        <v>0.34</v>
      </c>
      <c r="E16" s="12"/>
    </row>
    <row r="17" spans="1:5" x14ac:dyDescent="0.2">
      <c r="A17" s="11"/>
      <c r="B17" s="10" t="s">
        <v>14</v>
      </c>
      <c r="C17" s="13"/>
      <c r="D17" s="13">
        <f>D15*(1-D16)</f>
        <v>6.5999999999999989E-2</v>
      </c>
      <c r="E17" s="12"/>
    </row>
    <row r="18" spans="1:5" x14ac:dyDescent="0.2">
      <c r="A18" s="11"/>
      <c r="B18" s="10"/>
      <c r="C18" s="13"/>
      <c r="D18" s="13"/>
      <c r="E18" s="12"/>
    </row>
    <row r="19" spans="1:5" x14ac:dyDescent="0.2">
      <c r="A19" s="11"/>
      <c r="B19" s="4" t="s">
        <v>55</v>
      </c>
      <c r="C19" s="13"/>
      <c r="D19" s="13"/>
      <c r="E19" s="12"/>
    </row>
    <row r="20" spans="1:5" x14ac:dyDescent="0.2">
      <c r="A20" s="11"/>
      <c r="B20" s="10" t="s">
        <v>56</v>
      </c>
      <c r="C20" s="13"/>
      <c r="D20" s="13">
        <f>D17</f>
        <v>6.5999999999999989E-2</v>
      </c>
      <c r="E20" s="12"/>
    </row>
    <row r="21" spans="1:5" x14ac:dyDescent="0.2">
      <c r="A21" s="11"/>
      <c r="B21" s="10" t="s">
        <v>57</v>
      </c>
      <c r="C21" s="13"/>
      <c r="D21" s="13">
        <v>0.50600000000000001</v>
      </c>
      <c r="E21" s="12"/>
    </row>
    <row r="22" spans="1:5" x14ac:dyDescent="0.2">
      <c r="A22" s="11"/>
      <c r="B22" s="10" t="s">
        <v>58</v>
      </c>
      <c r="C22" s="13"/>
      <c r="D22" s="13">
        <f>D12</f>
        <v>0.17599999999999999</v>
      </c>
      <c r="E22" s="12"/>
    </row>
    <row r="23" spans="1:5" x14ac:dyDescent="0.2">
      <c r="A23" s="11"/>
      <c r="B23" s="10" t="s">
        <v>59</v>
      </c>
      <c r="C23" s="13"/>
      <c r="D23" s="13">
        <v>0.49399999999999999</v>
      </c>
      <c r="E23" s="12"/>
    </row>
    <row r="24" spans="1:5" x14ac:dyDescent="0.2">
      <c r="A24" s="11"/>
      <c r="B24" s="10"/>
      <c r="C24" s="13"/>
      <c r="D24" s="13"/>
      <c r="E24" s="12"/>
    </row>
    <row r="25" spans="1:5" x14ac:dyDescent="0.2">
      <c r="A25" s="11"/>
      <c r="B25" s="3" t="s">
        <v>61</v>
      </c>
      <c r="C25" s="13"/>
      <c r="D25" s="39">
        <v>0.12</v>
      </c>
      <c r="E25" s="12"/>
    </row>
    <row r="26" spans="1:5" x14ac:dyDescent="0.2">
      <c r="A26" s="11"/>
      <c r="B26" s="10"/>
      <c r="C26" s="13"/>
      <c r="D26" s="13"/>
      <c r="E26" s="12"/>
    </row>
    <row r="27" spans="1:5" x14ac:dyDescent="0.2">
      <c r="A27" s="11"/>
      <c r="B27" s="3" t="s">
        <v>60</v>
      </c>
      <c r="C27" s="13"/>
      <c r="D27" s="54">
        <f>(D20*D21)+(D22*D23)</f>
        <v>0.12033999999999999</v>
      </c>
      <c r="E27" s="12"/>
    </row>
    <row r="28" spans="1:5" x14ac:dyDescent="0.2">
      <c r="A28" s="11"/>
      <c r="B28" s="10"/>
      <c r="C28" s="13"/>
      <c r="D28" s="38"/>
      <c r="E28" s="12"/>
    </row>
    <row r="29" spans="1:5" x14ac:dyDescent="0.2">
      <c r="A29" s="11"/>
      <c r="B29" s="230" t="s">
        <v>62</v>
      </c>
      <c r="C29" s="217"/>
      <c r="D29" s="217"/>
      <c r="E29" s="12"/>
    </row>
    <row r="30" spans="1:5" x14ac:dyDescent="0.2">
      <c r="A30" s="11"/>
      <c r="B30" s="217"/>
      <c r="C30" s="217"/>
      <c r="D30" s="217"/>
      <c r="E30" s="12"/>
    </row>
    <row r="31" spans="1:5" x14ac:dyDescent="0.2">
      <c r="A31" s="11"/>
      <c r="B31" s="217"/>
      <c r="C31" s="217"/>
      <c r="D31" s="217"/>
      <c r="E31" s="12"/>
    </row>
    <row r="32" spans="1:5" x14ac:dyDescent="0.2">
      <c r="A32" s="11"/>
      <c r="B32" s="217"/>
      <c r="C32" s="217"/>
      <c r="D32" s="217"/>
      <c r="E32" s="12"/>
    </row>
    <row r="33" spans="1:5" x14ac:dyDescent="0.2">
      <c r="A33" s="11"/>
      <c r="B33" s="217"/>
      <c r="C33" s="217"/>
      <c r="D33" s="217"/>
      <c r="E33" s="12"/>
    </row>
    <row r="34" spans="1:5" x14ac:dyDescent="0.2">
      <c r="A34" s="11"/>
      <c r="B34" s="217"/>
      <c r="C34" s="217"/>
      <c r="D34" s="217"/>
      <c r="E34" s="12"/>
    </row>
    <row r="35" spans="1:5" x14ac:dyDescent="0.2">
      <c r="A35" s="11"/>
      <c r="B35" s="7"/>
      <c r="C35" s="7"/>
      <c r="D35" s="7"/>
      <c r="E35" s="12"/>
    </row>
    <row r="36" spans="1:5" x14ac:dyDescent="0.2">
      <c r="A36" s="11"/>
      <c r="B36" s="40" t="s">
        <v>63</v>
      </c>
      <c r="C36" s="13"/>
      <c r="D36" s="13"/>
      <c r="E36" s="12"/>
    </row>
    <row r="37" spans="1:5" ht="13.5" thickBot="1" x14ac:dyDescent="0.25">
      <c r="A37" s="24"/>
      <c r="B37" s="25"/>
      <c r="C37" s="25"/>
      <c r="D37" s="25"/>
      <c r="E37" s="26"/>
    </row>
  </sheetData>
  <mergeCells count="3">
    <mergeCell ref="B3:D6"/>
    <mergeCell ref="B29:D34"/>
    <mergeCell ref="B2:D2"/>
  </mergeCells>
  <phoneticPr fontId="0" type="noConversion"/>
  <printOptions horizontalCentered="1"/>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workbookViewId="0"/>
  </sheetViews>
  <sheetFormatPr defaultColWidth="9.33203125" defaultRowHeight="12.75" x14ac:dyDescent="0.2"/>
  <cols>
    <col min="1" max="1" width="3.1640625" style="2" customWidth="1"/>
    <col min="2" max="2" width="38.1640625" style="2" customWidth="1"/>
    <col min="3" max="3" width="10.1640625" style="2" customWidth="1"/>
    <col min="4" max="4" width="17.1640625" style="2" customWidth="1"/>
    <col min="5" max="5" width="7.83203125" style="2" customWidth="1"/>
    <col min="6" max="6" width="17.1640625" style="2" customWidth="1"/>
    <col min="7" max="7" width="3.1640625" style="2" customWidth="1"/>
    <col min="8" max="16384" width="9.33203125" style="2"/>
  </cols>
  <sheetData>
    <row r="1" spans="1:7" x14ac:dyDescent="0.2">
      <c r="A1" s="15"/>
      <c r="B1" s="16"/>
      <c r="C1" s="16"/>
      <c r="D1" s="16"/>
      <c r="E1" s="16"/>
      <c r="F1" s="16"/>
      <c r="G1" s="17"/>
    </row>
    <row r="2" spans="1:7" ht="15.75" x14ac:dyDescent="0.25">
      <c r="A2" s="11"/>
      <c r="B2" s="234" t="s">
        <v>320</v>
      </c>
      <c r="C2" s="236"/>
      <c r="D2" s="236"/>
      <c r="E2" s="236"/>
      <c r="F2" s="236"/>
      <c r="G2" s="12"/>
    </row>
    <row r="3" spans="1:7" x14ac:dyDescent="0.2">
      <c r="A3" s="11"/>
      <c r="B3" s="10"/>
      <c r="C3" s="10"/>
      <c r="D3" s="10"/>
      <c r="E3" s="10"/>
      <c r="F3" s="10"/>
      <c r="G3" s="12"/>
    </row>
    <row r="4" spans="1:7" x14ac:dyDescent="0.2">
      <c r="A4" s="11"/>
      <c r="B4" s="230" t="s">
        <v>64</v>
      </c>
      <c r="C4" s="230"/>
      <c r="D4" s="230"/>
      <c r="E4" s="230"/>
      <c r="F4" s="230"/>
      <c r="G4" s="12"/>
    </row>
    <row r="5" spans="1:7" x14ac:dyDescent="0.2">
      <c r="A5" s="11"/>
      <c r="B5" s="230"/>
      <c r="C5" s="230"/>
      <c r="D5" s="230"/>
      <c r="E5" s="230"/>
      <c r="F5" s="230"/>
      <c r="G5" s="12"/>
    </row>
    <row r="6" spans="1:7" x14ac:dyDescent="0.2">
      <c r="A6" s="11"/>
      <c r="B6" s="230"/>
      <c r="C6" s="230"/>
      <c r="D6" s="230"/>
      <c r="E6" s="230"/>
      <c r="F6" s="230"/>
      <c r="G6" s="12"/>
    </row>
    <row r="7" spans="1:7" x14ac:dyDescent="0.2">
      <c r="A7" s="11"/>
      <c r="B7" s="10"/>
      <c r="C7" s="10"/>
      <c r="D7" s="10"/>
      <c r="E7" s="10"/>
      <c r="F7" s="10"/>
      <c r="G7" s="12"/>
    </row>
    <row r="8" spans="1:7" x14ac:dyDescent="0.2">
      <c r="A8" s="11"/>
      <c r="B8" s="4" t="s">
        <v>65</v>
      </c>
      <c r="C8" s="10"/>
      <c r="D8" s="5" t="s">
        <v>66</v>
      </c>
      <c r="E8" s="10"/>
      <c r="F8" s="5" t="s">
        <v>67</v>
      </c>
      <c r="G8" s="12"/>
    </row>
    <row r="9" spans="1:7" x14ac:dyDescent="0.2">
      <c r="A9" s="11"/>
      <c r="B9" s="10" t="s">
        <v>68</v>
      </c>
      <c r="C9" s="10"/>
      <c r="D9" s="13">
        <v>4.1000000000000002E-2</v>
      </c>
      <c r="E9" s="13"/>
      <c r="F9" s="13">
        <v>4.3999999999999997E-2</v>
      </c>
      <c r="G9" s="12"/>
    </row>
    <row r="10" spans="1:7" x14ac:dyDescent="0.2">
      <c r="A10" s="11"/>
      <c r="B10" s="10" t="s">
        <v>69</v>
      </c>
      <c r="C10" s="10"/>
      <c r="D10" s="13">
        <v>0.06</v>
      </c>
      <c r="E10" s="13"/>
      <c r="F10" s="13">
        <v>0.04</v>
      </c>
      <c r="G10" s="12"/>
    </row>
    <row r="11" spans="1:7" x14ac:dyDescent="0.2">
      <c r="A11" s="11"/>
      <c r="B11" s="10" t="s">
        <v>70</v>
      </c>
      <c r="C11" s="41">
        <v>1</v>
      </c>
      <c r="D11" s="42">
        <v>-0.01</v>
      </c>
      <c r="E11" s="10"/>
      <c r="F11" s="42">
        <v>-0.01</v>
      </c>
      <c r="G11" s="12"/>
    </row>
    <row r="12" spans="1:7" x14ac:dyDescent="0.2">
      <c r="A12" s="11"/>
      <c r="B12" s="10" t="s">
        <v>71</v>
      </c>
      <c r="C12" s="10"/>
      <c r="D12" s="43">
        <f>D9+D10+D11</f>
        <v>9.1000000000000011E-2</v>
      </c>
      <c r="E12" s="10"/>
      <c r="F12" s="43">
        <f>F9+F10+F11</f>
        <v>7.3999999999999996E-2</v>
      </c>
      <c r="G12" s="12"/>
    </row>
    <row r="13" spans="1:7" x14ac:dyDescent="0.2">
      <c r="A13" s="11"/>
      <c r="B13" s="10"/>
      <c r="C13" s="10"/>
      <c r="D13" s="13"/>
      <c r="E13" s="13"/>
      <c r="F13" s="13"/>
      <c r="G13" s="12"/>
    </row>
    <row r="14" spans="1:7" x14ac:dyDescent="0.2">
      <c r="A14" s="11"/>
      <c r="B14" s="4" t="s">
        <v>46</v>
      </c>
      <c r="C14" s="10"/>
      <c r="D14" s="10"/>
      <c r="E14" s="13"/>
      <c r="F14" s="10"/>
      <c r="G14" s="12"/>
    </row>
    <row r="15" spans="1:7" x14ac:dyDescent="0.2">
      <c r="A15" s="11"/>
      <c r="B15" s="10" t="s">
        <v>72</v>
      </c>
      <c r="C15" s="10"/>
      <c r="D15" s="13">
        <v>9.0999999999999998E-2</v>
      </c>
      <c r="E15" s="13"/>
      <c r="F15" s="13">
        <v>7.3999999999999996E-2</v>
      </c>
      <c r="G15" s="12"/>
    </row>
    <row r="16" spans="1:7" x14ac:dyDescent="0.2">
      <c r="A16" s="11"/>
      <c r="B16" s="10" t="s">
        <v>73</v>
      </c>
      <c r="C16" s="10"/>
      <c r="D16" s="36">
        <v>0.8</v>
      </c>
      <c r="E16" s="13"/>
      <c r="F16" s="36">
        <v>0.8</v>
      </c>
      <c r="G16" s="12"/>
    </row>
    <row r="17" spans="1:7" x14ac:dyDescent="0.2">
      <c r="A17" s="11"/>
      <c r="B17" s="10" t="s">
        <v>74</v>
      </c>
      <c r="C17" s="10"/>
      <c r="D17" s="37">
        <v>0.06</v>
      </c>
      <c r="E17" s="13"/>
      <c r="F17" s="37">
        <v>0.06</v>
      </c>
      <c r="G17" s="12"/>
    </row>
    <row r="18" spans="1:7" x14ac:dyDescent="0.2">
      <c r="A18" s="11"/>
      <c r="B18" s="10" t="s">
        <v>75</v>
      </c>
      <c r="C18" s="41">
        <v>2</v>
      </c>
      <c r="D18" s="13">
        <f>D15+(D16*D17)</f>
        <v>0.13900000000000001</v>
      </c>
      <c r="E18" s="13"/>
      <c r="F18" s="13">
        <f>F15+(F16*F17)</f>
        <v>0.122</v>
      </c>
      <c r="G18" s="12"/>
    </row>
    <row r="19" spans="1:7" x14ac:dyDescent="0.2">
      <c r="A19" s="11"/>
      <c r="B19" s="10" t="s">
        <v>76</v>
      </c>
      <c r="C19" s="10"/>
      <c r="D19" s="13">
        <v>2.5000000000000001E-2</v>
      </c>
      <c r="E19" s="13"/>
      <c r="F19" s="13">
        <v>0.02</v>
      </c>
      <c r="G19" s="12"/>
    </row>
    <row r="20" spans="1:7" x14ac:dyDescent="0.2">
      <c r="A20" s="11"/>
      <c r="B20" s="10" t="s">
        <v>77</v>
      </c>
      <c r="C20" s="41">
        <v>3</v>
      </c>
      <c r="D20" s="44">
        <f>(1+D18)*(1+D19)-1</f>
        <v>0.16747499999999982</v>
      </c>
      <c r="E20" s="13"/>
      <c r="F20" s="44">
        <f>(1+F18)*(1+F19)-1</f>
        <v>0.1444399999999999</v>
      </c>
      <c r="G20" s="12"/>
    </row>
    <row r="21" spans="1:7" x14ac:dyDescent="0.2">
      <c r="A21" s="11"/>
      <c r="B21" s="10"/>
      <c r="C21" s="10"/>
      <c r="D21" s="13"/>
      <c r="E21" s="13"/>
      <c r="F21" s="13"/>
      <c r="G21" s="12"/>
    </row>
    <row r="22" spans="1:7" x14ac:dyDescent="0.2">
      <c r="A22" s="11"/>
      <c r="B22" s="4" t="s">
        <v>52</v>
      </c>
      <c r="C22" s="10"/>
      <c r="D22" s="13"/>
      <c r="E22" s="13"/>
      <c r="F22" s="13"/>
      <c r="G22" s="12"/>
    </row>
    <row r="23" spans="1:7" x14ac:dyDescent="0.2">
      <c r="A23" s="11"/>
      <c r="B23" s="10" t="s">
        <v>78</v>
      </c>
      <c r="C23" s="10"/>
      <c r="D23" s="13">
        <v>8.5000000000000006E-2</v>
      </c>
      <c r="E23" s="13"/>
      <c r="F23" s="13">
        <v>8.5000000000000006E-2</v>
      </c>
      <c r="G23" s="12"/>
    </row>
    <row r="24" spans="1:7" x14ac:dyDescent="0.2">
      <c r="A24" s="11"/>
      <c r="B24" s="10" t="s">
        <v>54</v>
      </c>
      <c r="C24" s="10"/>
      <c r="D24" s="37">
        <v>0.35</v>
      </c>
      <c r="E24" s="13"/>
      <c r="F24" s="37">
        <v>0.35</v>
      </c>
      <c r="G24" s="12"/>
    </row>
    <row r="25" spans="1:7" x14ac:dyDescent="0.2">
      <c r="A25" s="11"/>
      <c r="B25" s="10" t="s">
        <v>79</v>
      </c>
      <c r="C25" s="10"/>
      <c r="D25" s="13">
        <f>D23*(1-D24)</f>
        <v>5.5250000000000007E-2</v>
      </c>
      <c r="E25" s="13"/>
      <c r="F25" s="13">
        <f>F23*(1-F24)</f>
        <v>5.5250000000000007E-2</v>
      </c>
      <c r="G25" s="12"/>
    </row>
    <row r="26" spans="1:7" x14ac:dyDescent="0.2">
      <c r="A26" s="11"/>
      <c r="B26" s="10"/>
      <c r="C26" s="10"/>
      <c r="D26" s="13"/>
      <c r="E26" s="13"/>
      <c r="F26" s="13"/>
      <c r="G26" s="12"/>
    </row>
    <row r="27" spans="1:7" x14ac:dyDescent="0.2">
      <c r="A27" s="11"/>
      <c r="B27" s="4" t="s">
        <v>55</v>
      </c>
      <c r="C27" s="10"/>
      <c r="D27" s="13"/>
      <c r="E27" s="13"/>
      <c r="F27" s="13"/>
      <c r="G27" s="12"/>
    </row>
    <row r="28" spans="1:7" x14ac:dyDescent="0.2">
      <c r="A28" s="11"/>
      <c r="B28" s="10" t="s">
        <v>56</v>
      </c>
      <c r="C28" s="10"/>
      <c r="D28" s="13">
        <f>D25</f>
        <v>5.5250000000000007E-2</v>
      </c>
      <c r="E28" s="13"/>
      <c r="F28" s="13">
        <f>F25</f>
        <v>5.5250000000000007E-2</v>
      </c>
      <c r="G28" s="12"/>
    </row>
    <row r="29" spans="1:7" x14ac:dyDescent="0.2">
      <c r="A29" s="11"/>
      <c r="B29" s="10" t="s">
        <v>57</v>
      </c>
      <c r="C29" s="10"/>
      <c r="D29" s="13">
        <v>0.31</v>
      </c>
      <c r="E29" s="13"/>
      <c r="F29" s="13">
        <v>0.28000000000000003</v>
      </c>
      <c r="G29" s="12"/>
    </row>
    <row r="30" spans="1:7" x14ac:dyDescent="0.2">
      <c r="A30" s="11"/>
      <c r="B30" s="10" t="s">
        <v>58</v>
      </c>
      <c r="C30" s="10"/>
      <c r="D30" s="13">
        <f>D20</f>
        <v>0.16747499999999982</v>
      </c>
      <c r="E30" s="13"/>
      <c r="F30" s="13">
        <f>F20</f>
        <v>0.1444399999999999</v>
      </c>
      <c r="G30" s="12"/>
    </row>
    <row r="31" spans="1:7" x14ac:dyDescent="0.2">
      <c r="A31" s="11"/>
      <c r="B31" s="10" t="s">
        <v>59</v>
      </c>
      <c r="C31" s="10"/>
      <c r="D31" s="13">
        <v>0.69</v>
      </c>
      <c r="E31" s="13"/>
      <c r="F31" s="13">
        <v>0.72</v>
      </c>
      <c r="G31" s="12"/>
    </row>
    <row r="32" spans="1:7" x14ac:dyDescent="0.2">
      <c r="A32" s="11"/>
      <c r="B32" s="10"/>
      <c r="C32" s="10"/>
      <c r="D32" s="13"/>
      <c r="E32" s="13"/>
      <c r="F32" s="13"/>
      <c r="G32" s="12"/>
    </row>
    <row r="33" spans="1:7" x14ac:dyDescent="0.2">
      <c r="A33" s="11"/>
      <c r="B33" s="3" t="s">
        <v>80</v>
      </c>
      <c r="C33" s="10"/>
      <c r="D33" s="54">
        <f>(D28*D29)+(D30*D31)</f>
        <v>0.13268524999999987</v>
      </c>
      <c r="E33" s="13"/>
      <c r="F33" s="54">
        <f>(F28*F29)+(F30*F31)</f>
        <v>0.11946679999999993</v>
      </c>
      <c r="G33" s="12"/>
    </row>
    <row r="34" spans="1:7" x14ac:dyDescent="0.2">
      <c r="A34" s="11"/>
      <c r="B34" s="3"/>
      <c r="C34" s="10"/>
      <c r="D34" s="38"/>
      <c r="E34" s="13"/>
      <c r="F34" s="38"/>
      <c r="G34" s="12"/>
    </row>
    <row r="35" spans="1:7" x14ac:dyDescent="0.2">
      <c r="A35" s="11"/>
      <c r="B35" s="3" t="s">
        <v>18</v>
      </c>
      <c r="C35" s="10"/>
      <c r="D35" s="39">
        <v>0.13300000000000001</v>
      </c>
      <c r="E35" s="13"/>
      <c r="F35" s="39">
        <v>0.12</v>
      </c>
      <c r="G35" s="12"/>
    </row>
    <row r="36" spans="1:7" x14ac:dyDescent="0.2">
      <c r="A36" s="11"/>
      <c r="B36" s="3"/>
      <c r="C36" s="10"/>
      <c r="D36" s="13"/>
      <c r="E36" s="13"/>
      <c r="F36" s="13"/>
      <c r="G36" s="12"/>
    </row>
    <row r="37" spans="1:7" x14ac:dyDescent="0.2">
      <c r="A37" s="11"/>
      <c r="B37" s="230" t="s">
        <v>81</v>
      </c>
      <c r="C37" s="217"/>
      <c r="D37" s="217"/>
      <c r="E37" s="217"/>
      <c r="F37" s="217"/>
      <c r="G37" s="12"/>
    </row>
    <row r="38" spans="1:7" x14ac:dyDescent="0.2">
      <c r="A38" s="11"/>
      <c r="B38" s="217"/>
      <c r="C38" s="217"/>
      <c r="D38" s="217"/>
      <c r="E38" s="217"/>
      <c r="F38" s="217"/>
      <c r="G38" s="12"/>
    </row>
    <row r="39" spans="1:7" x14ac:dyDescent="0.2">
      <c r="A39" s="11"/>
      <c r="B39" s="217"/>
      <c r="C39" s="217"/>
      <c r="D39" s="217"/>
      <c r="E39" s="217"/>
      <c r="F39" s="217"/>
      <c r="G39" s="12"/>
    </row>
    <row r="40" spans="1:7" x14ac:dyDescent="0.2">
      <c r="A40" s="11"/>
      <c r="B40" s="217"/>
      <c r="C40" s="217"/>
      <c r="D40" s="217"/>
      <c r="E40" s="217"/>
      <c r="F40" s="217"/>
      <c r="G40" s="12"/>
    </row>
    <row r="41" spans="1:7" x14ac:dyDescent="0.2">
      <c r="A41" s="11"/>
      <c r="B41" s="217"/>
      <c r="C41" s="217"/>
      <c r="D41" s="217"/>
      <c r="E41" s="217"/>
      <c r="F41" s="217"/>
      <c r="G41" s="12"/>
    </row>
    <row r="42" spans="1:7" x14ac:dyDescent="0.2">
      <c r="A42" s="11"/>
      <c r="B42" s="217"/>
      <c r="C42" s="217"/>
      <c r="D42" s="217"/>
      <c r="E42" s="217"/>
      <c r="F42" s="217"/>
      <c r="G42" s="12"/>
    </row>
    <row r="43" spans="1:7" x14ac:dyDescent="0.2">
      <c r="A43" s="11"/>
      <c r="B43" s="217"/>
      <c r="C43" s="217"/>
      <c r="D43" s="217"/>
      <c r="E43" s="217"/>
      <c r="F43" s="217"/>
      <c r="G43" s="12"/>
    </row>
    <row r="44" spans="1:7" x14ac:dyDescent="0.2">
      <c r="A44" s="11"/>
      <c r="B44" s="217"/>
      <c r="C44" s="217"/>
      <c r="D44" s="217"/>
      <c r="E44" s="217"/>
      <c r="F44" s="217"/>
      <c r="G44" s="12"/>
    </row>
    <row r="45" spans="1:7" x14ac:dyDescent="0.2">
      <c r="A45" s="11"/>
      <c r="B45" s="159"/>
      <c r="C45" s="159"/>
      <c r="D45" s="159"/>
      <c r="E45" s="159"/>
      <c r="F45" s="159"/>
      <c r="G45" s="12"/>
    </row>
    <row r="46" spans="1:7" x14ac:dyDescent="0.2">
      <c r="A46" s="11"/>
      <c r="B46" s="34" t="s">
        <v>82</v>
      </c>
      <c r="C46" s="10"/>
      <c r="D46" s="13"/>
      <c r="E46" s="13"/>
      <c r="F46" s="13"/>
      <c r="G46" s="12"/>
    </row>
    <row r="47" spans="1:7" x14ac:dyDescent="0.2">
      <c r="A47" s="11"/>
      <c r="B47" s="231" t="s">
        <v>83</v>
      </c>
      <c r="C47" s="240"/>
      <c r="D47" s="240"/>
      <c r="E47" s="240"/>
      <c r="F47" s="240"/>
      <c r="G47" s="12"/>
    </row>
    <row r="48" spans="1:7" x14ac:dyDescent="0.2">
      <c r="A48" s="11"/>
      <c r="B48" s="240"/>
      <c r="C48" s="240"/>
      <c r="D48" s="240"/>
      <c r="E48" s="240"/>
      <c r="F48" s="240"/>
      <c r="G48" s="12"/>
    </row>
    <row r="49" spans="1:7" s="48" customFormat="1" ht="12" x14ac:dyDescent="0.2">
      <c r="A49" s="45"/>
      <c r="B49" s="46" t="s">
        <v>84</v>
      </c>
      <c r="C49" s="46"/>
      <c r="D49" s="46"/>
      <c r="E49" s="46"/>
      <c r="F49" s="46"/>
      <c r="G49" s="47"/>
    </row>
    <row r="50" spans="1:7" x14ac:dyDescent="0.2">
      <c r="A50" s="11"/>
      <c r="B50" s="34" t="s">
        <v>85</v>
      </c>
      <c r="C50" s="10"/>
      <c r="D50" s="13"/>
      <c r="E50" s="13"/>
      <c r="F50" s="13"/>
      <c r="G50" s="12"/>
    </row>
    <row r="51" spans="1:7" x14ac:dyDescent="0.2">
      <c r="A51" s="11"/>
      <c r="B51" s="34"/>
      <c r="C51" s="10"/>
      <c r="D51" s="13"/>
      <c r="E51" s="13"/>
      <c r="F51" s="13"/>
      <c r="G51" s="12"/>
    </row>
    <row r="52" spans="1:7" x14ac:dyDescent="0.2">
      <c r="A52" s="11"/>
      <c r="B52" s="34" t="s">
        <v>86</v>
      </c>
      <c r="C52" s="10"/>
      <c r="D52" s="13"/>
      <c r="E52" s="13"/>
      <c r="F52" s="13"/>
      <c r="G52" s="12"/>
    </row>
    <row r="53" spans="1:7" ht="13.5" thickBot="1" x14ac:dyDescent="0.25">
      <c r="A53" s="24"/>
      <c r="B53" s="25"/>
      <c r="C53" s="25"/>
      <c r="D53" s="25"/>
      <c r="E53" s="25"/>
      <c r="F53" s="25"/>
      <c r="G53" s="26"/>
    </row>
  </sheetData>
  <mergeCells count="4">
    <mergeCell ref="B2:F2"/>
    <mergeCell ref="B4:F6"/>
    <mergeCell ref="B37:F44"/>
    <mergeCell ref="B47:F48"/>
  </mergeCells>
  <phoneticPr fontId="0" type="noConversion"/>
  <printOptions horizontalCentered="1"/>
  <pageMargins left="0.75" right="0.75" top="1" bottom="1" header="0.5" footer="0.5"/>
  <pageSetup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heetViews>
  <sheetFormatPr defaultColWidth="9.33203125" defaultRowHeight="12.75" x14ac:dyDescent="0.2"/>
  <cols>
    <col min="1" max="1" width="3.1640625" style="2" customWidth="1"/>
    <col min="2" max="2" width="35.83203125" style="2" customWidth="1"/>
    <col min="3" max="3" width="3.1640625" style="2" customWidth="1"/>
    <col min="4" max="4" width="17.1640625" style="2" customWidth="1"/>
    <col min="5" max="5" width="3.1640625" style="2" customWidth="1"/>
    <col min="6" max="6" width="17.1640625" style="2" customWidth="1"/>
    <col min="7" max="7" width="7.83203125" style="2" customWidth="1"/>
    <col min="8" max="8" width="17.1640625" style="2" customWidth="1"/>
    <col min="9" max="9" width="3.1640625" style="2" customWidth="1"/>
    <col min="10" max="10" width="17.1640625" style="2" customWidth="1"/>
    <col min="11" max="11" width="3.1640625" style="2" customWidth="1"/>
    <col min="12" max="12" width="17.1640625" style="2" customWidth="1"/>
    <col min="13" max="13" width="3.1640625" style="2" customWidth="1"/>
    <col min="14" max="16384" width="9.33203125" style="2"/>
  </cols>
  <sheetData>
    <row r="1" spans="1:13" x14ac:dyDescent="0.2">
      <c r="A1" s="15"/>
      <c r="B1" s="16"/>
      <c r="C1" s="16"/>
      <c r="D1" s="16"/>
      <c r="E1" s="16"/>
      <c r="F1" s="16"/>
      <c r="G1" s="16"/>
      <c r="H1" s="16"/>
      <c r="I1" s="16"/>
      <c r="J1" s="16"/>
      <c r="K1" s="16"/>
      <c r="L1" s="16"/>
      <c r="M1" s="17"/>
    </row>
    <row r="2" spans="1:13" ht="15.75" x14ac:dyDescent="0.25">
      <c r="A2" s="11"/>
      <c r="B2" s="234" t="s">
        <v>321</v>
      </c>
      <c r="C2" s="235"/>
      <c r="D2" s="235"/>
      <c r="E2" s="235"/>
      <c r="F2" s="235"/>
      <c r="G2" s="235"/>
      <c r="H2" s="235"/>
      <c r="I2" s="235"/>
      <c r="J2" s="235"/>
      <c r="K2" s="235"/>
      <c r="L2" s="235"/>
      <c r="M2" s="12"/>
    </row>
    <row r="3" spans="1:13" x14ac:dyDescent="0.2">
      <c r="A3" s="11"/>
      <c r="B3" s="3"/>
      <c r="C3" s="10"/>
      <c r="D3" s="10"/>
      <c r="E3" s="10"/>
      <c r="F3" s="10"/>
      <c r="G3" s="10"/>
      <c r="H3" s="10"/>
      <c r="I3" s="10"/>
      <c r="J3" s="10"/>
      <c r="K3" s="10"/>
      <c r="L3" s="10"/>
      <c r="M3" s="12"/>
    </row>
    <row r="4" spans="1:13" x14ac:dyDescent="0.2">
      <c r="A4" s="11"/>
      <c r="B4" s="230" t="s">
        <v>304</v>
      </c>
      <c r="C4" s="217"/>
      <c r="D4" s="217"/>
      <c r="E4" s="217"/>
      <c r="F4" s="217"/>
      <c r="G4" s="217"/>
      <c r="H4" s="217"/>
      <c r="I4" s="217"/>
      <c r="J4" s="217"/>
      <c r="K4" s="217"/>
      <c r="L4" s="217"/>
      <c r="M4" s="12"/>
    </row>
    <row r="5" spans="1:13" x14ac:dyDescent="0.2">
      <c r="A5" s="11"/>
      <c r="B5" s="217"/>
      <c r="C5" s="217"/>
      <c r="D5" s="217"/>
      <c r="E5" s="217"/>
      <c r="F5" s="217"/>
      <c r="G5" s="217"/>
      <c r="H5" s="217"/>
      <c r="I5" s="217"/>
      <c r="J5" s="217"/>
      <c r="K5" s="217"/>
      <c r="L5" s="217"/>
      <c r="M5" s="12"/>
    </row>
    <row r="6" spans="1:13" x14ac:dyDescent="0.2">
      <c r="A6" s="11"/>
      <c r="B6" s="49"/>
      <c r="C6" s="49"/>
      <c r="D6" s="49"/>
      <c r="E6" s="50"/>
      <c r="F6" s="50"/>
      <c r="G6" s="50"/>
      <c r="H6" s="50"/>
      <c r="I6" s="50"/>
      <c r="J6" s="50"/>
      <c r="K6" s="50"/>
      <c r="L6" s="50"/>
      <c r="M6" s="12"/>
    </row>
    <row r="7" spans="1:13" x14ac:dyDescent="0.2">
      <c r="A7" s="11"/>
      <c r="B7" s="10"/>
      <c r="C7" s="10"/>
      <c r="D7" s="241" t="s">
        <v>87</v>
      </c>
      <c r="E7" s="242"/>
      <c r="F7" s="242"/>
      <c r="G7" s="10"/>
      <c r="H7" s="241" t="s">
        <v>88</v>
      </c>
      <c r="I7" s="242"/>
      <c r="J7" s="242"/>
      <c r="K7" s="242"/>
      <c r="L7" s="242"/>
      <c r="M7" s="12"/>
    </row>
    <row r="8" spans="1:13" x14ac:dyDescent="0.2">
      <c r="A8" s="11"/>
      <c r="B8" s="10"/>
      <c r="C8" s="10"/>
      <c r="D8" s="51" t="s">
        <v>89</v>
      </c>
      <c r="E8" s="10"/>
      <c r="F8" s="51" t="s">
        <v>90</v>
      </c>
      <c r="G8" s="10"/>
      <c r="H8" s="51" t="s">
        <v>91</v>
      </c>
      <c r="I8" s="10"/>
      <c r="J8" s="51" t="s">
        <v>92</v>
      </c>
      <c r="K8" s="10"/>
      <c r="L8" s="51" t="s">
        <v>93</v>
      </c>
      <c r="M8" s="12"/>
    </row>
    <row r="9" spans="1:13" x14ac:dyDescent="0.2">
      <c r="A9" s="11"/>
      <c r="B9" s="4" t="s">
        <v>3</v>
      </c>
      <c r="C9" s="10"/>
      <c r="D9" s="5" t="s">
        <v>94</v>
      </c>
      <c r="E9" s="10"/>
      <c r="F9" s="5" t="s">
        <v>95</v>
      </c>
      <c r="G9" s="10"/>
      <c r="H9" s="5" t="s">
        <v>96</v>
      </c>
      <c r="I9" s="10"/>
      <c r="J9" s="5" t="s">
        <v>97</v>
      </c>
      <c r="K9" s="10"/>
      <c r="L9" s="5" t="s">
        <v>98</v>
      </c>
      <c r="M9" s="12"/>
    </row>
    <row r="10" spans="1:13" x14ac:dyDescent="0.2">
      <c r="A10" s="11"/>
      <c r="B10" s="10" t="s">
        <v>6</v>
      </c>
      <c r="C10" s="10"/>
      <c r="D10" s="18">
        <v>4.8000000000000001E-2</v>
      </c>
      <c r="E10" s="10"/>
      <c r="F10" s="18">
        <v>9.4E-2</v>
      </c>
      <c r="G10" s="10"/>
      <c r="H10" s="18">
        <v>4.4999999999999998E-2</v>
      </c>
      <c r="I10" s="10"/>
      <c r="J10" s="18">
        <v>9.9000000000000005E-2</v>
      </c>
      <c r="K10" s="10"/>
      <c r="L10" s="18">
        <v>4.3999999999999997E-2</v>
      </c>
      <c r="M10" s="12"/>
    </row>
    <row r="11" spans="1:13" x14ac:dyDescent="0.2">
      <c r="A11" s="11"/>
      <c r="B11" s="10" t="s">
        <v>99</v>
      </c>
      <c r="C11" s="10"/>
      <c r="D11" s="18">
        <v>7.0000000000000007E-2</v>
      </c>
      <c r="E11" s="10"/>
      <c r="F11" s="18">
        <v>0</v>
      </c>
      <c r="G11" s="10"/>
      <c r="H11" s="18">
        <v>5.5E-2</v>
      </c>
      <c r="I11" s="10"/>
      <c r="J11" s="18">
        <v>0</v>
      </c>
      <c r="K11" s="10"/>
      <c r="L11" s="18">
        <v>0.04</v>
      </c>
      <c r="M11" s="12"/>
    </row>
    <row r="12" spans="1:13" x14ac:dyDescent="0.2">
      <c r="A12" s="11"/>
      <c r="B12" s="10" t="s">
        <v>100</v>
      </c>
      <c r="C12" s="10"/>
      <c r="D12" s="28">
        <v>0</v>
      </c>
      <c r="E12" s="10"/>
      <c r="F12" s="28">
        <v>0</v>
      </c>
      <c r="G12" s="10"/>
      <c r="H12" s="28">
        <v>0</v>
      </c>
      <c r="I12" s="10"/>
      <c r="J12" s="28">
        <v>0</v>
      </c>
      <c r="K12" s="10"/>
      <c r="L12" s="28">
        <v>-0.01</v>
      </c>
      <c r="M12" s="12"/>
    </row>
    <row r="13" spans="1:13" x14ac:dyDescent="0.2">
      <c r="A13" s="11"/>
      <c r="B13" s="10" t="s">
        <v>101</v>
      </c>
      <c r="C13" s="10"/>
      <c r="D13" s="18">
        <f>SUM(D10:D12)</f>
        <v>0.11800000000000001</v>
      </c>
      <c r="E13" s="10"/>
      <c r="F13" s="18">
        <f>SUM(F10:F12)</f>
        <v>9.4E-2</v>
      </c>
      <c r="G13" s="10"/>
      <c r="H13" s="18">
        <f>SUM(H10:H12)</f>
        <v>0.1</v>
      </c>
      <c r="I13" s="10"/>
      <c r="J13" s="18">
        <f>SUM(J10:J12)</f>
        <v>9.9000000000000005E-2</v>
      </c>
      <c r="K13" s="10"/>
      <c r="L13" s="18">
        <f>L10+L11+L12</f>
        <v>7.3999999999999996E-2</v>
      </c>
      <c r="M13" s="12"/>
    </row>
    <row r="14" spans="1:13" x14ac:dyDescent="0.2">
      <c r="A14" s="11"/>
      <c r="B14" s="10" t="s">
        <v>22</v>
      </c>
      <c r="C14" s="10"/>
      <c r="D14" s="20">
        <v>0.87</v>
      </c>
      <c r="E14" s="10"/>
      <c r="F14" s="20">
        <v>1.0900000000000001</v>
      </c>
      <c r="G14" s="10"/>
      <c r="H14" s="20">
        <v>0.99</v>
      </c>
      <c r="I14" s="10"/>
      <c r="J14" s="20">
        <v>1.4</v>
      </c>
      <c r="K14" s="10"/>
      <c r="L14" s="20">
        <v>0.8</v>
      </c>
      <c r="M14" s="12"/>
    </row>
    <row r="15" spans="1:13" x14ac:dyDescent="0.2">
      <c r="A15" s="11"/>
      <c r="B15" s="10" t="s">
        <v>102</v>
      </c>
      <c r="C15" s="10"/>
      <c r="D15" s="28">
        <v>4.4999999999999998E-2</v>
      </c>
      <c r="E15" s="10"/>
      <c r="F15" s="28">
        <v>5.5E-2</v>
      </c>
      <c r="G15" s="10"/>
      <c r="H15" s="28">
        <v>0.06</v>
      </c>
      <c r="I15" s="10"/>
      <c r="J15" s="28">
        <v>5.5E-2</v>
      </c>
      <c r="K15" s="10"/>
      <c r="L15" s="28">
        <v>0.06</v>
      </c>
      <c r="M15" s="12"/>
    </row>
    <row r="16" spans="1:13" x14ac:dyDescent="0.2">
      <c r="A16" s="11"/>
      <c r="B16" s="3" t="s">
        <v>24</v>
      </c>
      <c r="C16" s="10"/>
      <c r="D16" s="6">
        <f>D10+(D14*(D10+D15+D11))</f>
        <v>0.18980999999999998</v>
      </c>
      <c r="E16" s="10"/>
      <c r="F16" s="6">
        <f>F13+(F14*F15)</f>
        <v>0.15395</v>
      </c>
      <c r="G16" s="10"/>
      <c r="H16" s="6">
        <f>H13+(H14*H15)</f>
        <v>0.15939999999999999</v>
      </c>
      <c r="I16" s="10"/>
      <c r="J16" s="6">
        <f>J13+(J14*J15)</f>
        <v>0.17599999999999999</v>
      </c>
      <c r="K16" s="10"/>
      <c r="L16" s="6">
        <f>L13+(L14*L15)</f>
        <v>0.122</v>
      </c>
      <c r="M16" s="12"/>
    </row>
    <row r="17" spans="1:13" x14ac:dyDescent="0.2">
      <c r="A17" s="11"/>
      <c r="B17" s="3"/>
      <c r="C17" s="10"/>
      <c r="D17" s="6"/>
      <c r="E17" s="10"/>
      <c r="F17" s="6"/>
      <c r="G17" s="10"/>
      <c r="H17" s="6"/>
      <c r="I17" s="10"/>
      <c r="J17" s="6"/>
      <c r="K17" s="10"/>
      <c r="L17" s="6"/>
      <c r="M17" s="12"/>
    </row>
    <row r="18" spans="1:13" x14ac:dyDescent="0.2">
      <c r="A18" s="11"/>
      <c r="B18" s="10" t="s">
        <v>25</v>
      </c>
      <c r="C18" s="10"/>
      <c r="D18" s="18"/>
      <c r="E18" s="10"/>
      <c r="F18" s="18"/>
      <c r="G18" s="10"/>
      <c r="H18" s="18">
        <v>0.02</v>
      </c>
      <c r="I18" s="10"/>
      <c r="J18" s="18">
        <v>0</v>
      </c>
      <c r="K18" s="10"/>
      <c r="L18" s="18">
        <v>0.02</v>
      </c>
      <c r="M18" s="12"/>
    </row>
    <row r="19" spans="1:13" x14ac:dyDescent="0.2">
      <c r="A19" s="11"/>
      <c r="B19" s="3" t="s">
        <v>26</v>
      </c>
      <c r="C19" s="10"/>
      <c r="D19" s="6"/>
      <c r="E19" s="10"/>
      <c r="F19" s="6"/>
      <c r="G19" s="10"/>
      <c r="H19" s="19">
        <f>(1+H16)*(1+H18)-1</f>
        <v>0.18258799999999997</v>
      </c>
      <c r="I19" s="10"/>
      <c r="J19" s="19">
        <f>(1+J16)*(1+J18)-1</f>
        <v>0.17599999999999993</v>
      </c>
      <c r="K19" s="10"/>
      <c r="L19" s="19">
        <f>(1+L16)*(1+L18)-1</f>
        <v>0.1444399999999999</v>
      </c>
      <c r="M19" s="12"/>
    </row>
    <row r="20" spans="1:13" x14ac:dyDescent="0.2">
      <c r="A20" s="11"/>
      <c r="B20" s="10"/>
      <c r="C20" s="10"/>
      <c r="D20" s="10"/>
      <c r="E20" s="10"/>
      <c r="F20" s="10"/>
      <c r="G20" s="10"/>
      <c r="H20" s="10"/>
      <c r="I20" s="10"/>
      <c r="J20" s="10"/>
      <c r="K20" s="10"/>
      <c r="L20" s="10"/>
      <c r="M20" s="12"/>
    </row>
    <row r="21" spans="1:13" x14ac:dyDescent="0.2">
      <c r="A21" s="11"/>
      <c r="B21" s="10" t="s">
        <v>12</v>
      </c>
      <c r="C21" s="10"/>
      <c r="D21" s="18">
        <v>8.4000000000000005E-2</v>
      </c>
      <c r="E21" s="10"/>
      <c r="F21" s="18">
        <v>8.4000000000000005E-2</v>
      </c>
      <c r="G21" s="10"/>
      <c r="H21" s="18">
        <v>8.5999999999999993E-2</v>
      </c>
      <c r="I21" s="10"/>
      <c r="J21" s="18">
        <v>0.1</v>
      </c>
      <c r="K21" s="10"/>
      <c r="L21" s="18">
        <v>8.5000000000000006E-2</v>
      </c>
      <c r="M21" s="12"/>
    </row>
    <row r="22" spans="1:13" x14ac:dyDescent="0.2">
      <c r="A22" s="11"/>
      <c r="B22" s="10" t="s">
        <v>13</v>
      </c>
      <c r="C22" s="10"/>
      <c r="D22" s="18">
        <v>0.28000000000000003</v>
      </c>
      <c r="E22" s="10"/>
      <c r="F22" s="18">
        <v>0.27100000000000002</v>
      </c>
      <c r="G22" s="10"/>
      <c r="H22" s="18">
        <v>0.34</v>
      </c>
      <c r="I22" s="10"/>
      <c r="J22" s="18">
        <v>0.34</v>
      </c>
      <c r="K22" s="10"/>
      <c r="L22" s="18">
        <v>0.35</v>
      </c>
      <c r="M22" s="12"/>
    </row>
    <row r="23" spans="1:13" x14ac:dyDescent="0.2">
      <c r="A23" s="11"/>
      <c r="B23" s="3" t="s">
        <v>14</v>
      </c>
      <c r="C23" s="10"/>
      <c r="D23" s="19">
        <f>D21*(1-D22)</f>
        <v>6.0479999999999999E-2</v>
      </c>
      <c r="E23" s="10"/>
      <c r="F23" s="19">
        <f>F21*(1-F22)</f>
        <v>6.1235999999999999E-2</v>
      </c>
      <c r="G23" s="10"/>
      <c r="H23" s="19">
        <f>H21*(1-H22)</f>
        <v>5.6759999999999991E-2</v>
      </c>
      <c r="I23" s="10"/>
      <c r="J23" s="19">
        <f>J21*(1-J22)</f>
        <v>6.5999999999999989E-2</v>
      </c>
      <c r="K23" s="10"/>
      <c r="L23" s="19">
        <f>L21*(1-L22)</f>
        <v>5.5250000000000007E-2</v>
      </c>
      <c r="M23" s="12"/>
    </row>
    <row r="24" spans="1:13" x14ac:dyDescent="0.2">
      <c r="A24" s="11"/>
      <c r="B24" s="10"/>
      <c r="C24" s="10"/>
      <c r="D24" s="18"/>
      <c r="E24" s="10"/>
      <c r="F24" s="18"/>
      <c r="G24" s="10"/>
      <c r="H24" s="18"/>
      <c r="I24" s="10"/>
      <c r="J24" s="18"/>
      <c r="K24" s="10"/>
      <c r="L24" s="18"/>
      <c r="M24" s="12"/>
    </row>
    <row r="25" spans="1:13" x14ac:dyDescent="0.2">
      <c r="A25" s="11"/>
      <c r="B25" s="10" t="s">
        <v>15</v>
      </c>
      <c r="C25" s="10"/>
      <c r="D25" s="18">
        <v>0.33300000000000002</v>
      </c>
      <c r="E25" s="10"/>
      <c r="F25" s="18">
        <v>0.32400000000000001</v>
      </c>
      <c r="G25" s="10"/>
      <c r="H25" s="18">
        <v>0.4</v>
      </c>
      <c r="I25" s="10"/>
      <c r="J25" s="18">
        <v>0.50600000000000001</v>
      </c>
      <c r="K25" s="10"/>
      <c r="L25" s="18">
        <v>0.28000000000000003</v>
      </c>
      <c r="M25" s="12"/>
    </row>
    <row r="26" spans="1:13" x14ac:dyDescent="0.2">
      <c r="A26" s="11"/>
      <c r="B26" s="10" t="s">
        <v>16</v>
      </c>
      <c r="C26" s="10"/>
      <c r="D26" s="18">
        <f>1-D25</f>
        <v>0.66700000000000004</v>
      </c>
      <c r="E26" s="10"/>
      <c r="F26" s="18">
        <f>1-F25</f>
        <v>0.67599999999999993</v>
      </c>
      <c r="G26" s="10"/>
      <c r="H26" s="18">
        <f>1-H25</f>
        <v>0.6</v>
      </c>
      <c r="I26" s="10"/>
      <c r="J26" s="18">
        <f>1-J25</f>
        <v>0.49399999999999999</v>
      </c>
      <c r="K26" s="10"/>
      <c r="L26" s="18">
        <f>1-L25</f>
        <v>0.72</v>
      </c>
      <c r="M26" s="12"/>
    </row>
    <row r="27" spans="1:13" x14ac:dyDescent="0.2">
      <c r="A27" s="11"/>
      <c r="B27" s="10"/>
      <c r="C27" s="10"/>
      <c r="D27" s="18"/>
      <c r="E27" s="10"/>
      <c r="F27" s="18"/>
      <c r="G27" s="10"/>
      <c r="H27" s="18"/>
      <c r="I27" s="10"/>
      <c r="J27" s="18"/>
      <c r="K27" s="10"/>
      <c r="L27" s="18"/>
      <c r="M27" s="12"/>
    </row>
    <row r="28" spans="1:13" x14ac:dyDescent="0.2">
      <c r="A28" s="11"/>
      <c r="B28" s="3" t="s">
        <v>17</v>
      </c>
      <c r="C28" s="10"/>
      <c r="D28" s="55">
        <f>(D16*D26)+(D23*D25)</f>
        <v>0.14674310999999998</v>
      </c>
      <c r="E28" s="10"/>
      <c r="F28" s="55">
        <f>(F16*F26)+(F23*F25)</f>
        <v>0.12391066399999999</v>
      </c>
      <c r="G28" s="10"/>
      <c r="H28" s="55">
        <f>(H19*H26)+(H23*H25)</f>
        <v>0.13225679999999998</v>
      </c>
      <c r="I28" s="33"/>
      <c r="J28" s="55">
        <f>(J19*J26)+(J23*J25)</f>
        <v>0.12033999999999996</v>
      </c>
      <c r="K28" s="33"/>
      <c r="L28" s="55">
        <f>(L19*L26)+(L23*L25)</f>
        <v>0.11946679999999993</v>
      </c>
      <c r="M28" s="12"/>
    </row>
    <row r="29" spans="1:13" x14ac:dyDescent="0.2">
      <c r="A29" s="11"/>
      <c r="B29" s="3"/>
      <c r="C29" s="10"/>
      <c r="D29" s="14"/>
      <c r="E29" s="10"/>
      <c r="F29" s="52"/>
      <c r="G29" s="10"/>
      <c r="H29" s="52"/>
      <c r="I29" s="33"/>
      <c r="J29" s="52"/>
      <c r="K29" s="33"/>
      <c r="L29" s="52"/>
      <c r="M29" s="12"/>
    </row>
    <row r="30" spans="1:13" x14ac:dyDescent="0.2">
      <c r="A30" s="11"/>
      <c r="B30" s="3" t="s">
        <v>42</v>
      </c>
      <c r="C30" s="10"/>
      <c r="D30" s="29">
        <v>0.14699999999999999</v>
      </c>
      <c r="E30" s="10"/>
      <c r="F30" s="29">
        <v>0.123</v>
      </c>
      <c r="G30" s="10"/>
      <c r="H30" s="29">
        <v>0.13200000000000001</v>
      </c>
      <c r="I30" s="33"/>
      <c r="J30" s="29">
        <v>0.12</v>
      </c>
      <c r="K30" s="33"/>
      <c r="L30" s="29">
        <v>0.12</v>
      </c>
      <c r="M30" s="12"/>
    </row>
    <row r="31" spans="1:13" x14ac:dyDescent="0.2">
      <c r="A31" s="11"/>
      <c r="B31" s="3"/>
      <c r="C31" s="10"/>
      <c r="D31" s="14"/>
      <c r="E31" s="10"/>
      <c r="F31" s="52"/>
      <c r="G31" s="10"/>
      <c r="H31" s="52"/>
      <c r="I31" s="33"/>
      <c r="J31" s="52"/>
      <c r="K31" s="33"/>
      <c r="L31" s="52"/>
      <c r="M31" s="12"/>
    </row>
    <row r="32" spans="1:13" ht="13.5" thickBot="1" x14ac:dyDescent="0.25">
      <c r="A32" s="24"/>
      <c r="B32" s="25"/>
      <c r="C32" s="25"/>
      <c r="D32" s="25"/>
      <c r="E32" s="25"/>
      <c r="F32" s="25"/>
      <c r="G32" s="25"/>
      <c r="H32" s="25"/>
      <c r="I32" s="25"/>
      <c r="J32" s="25"/>
      <c r="K32" s="25"/>
      <c r="L32" s="25"/>
      <c r="M32" s="26"/>
    </row>
  </sheetData>
  <mergeCells count="4">
    <mergeCell ref="B4:L5"/>
    <mergeCell ref="D7:F7"/>
    <mergeCell ref="H7:L7"/>
    <mergeCell ref="B2:L2"/>
  </mergeCells>
  <phoneticPr fontId="0" type="noConversion"/>
  <printOptions horizontalCentered="1"/>
  <pageMargins left="0.75" right="0.75" top="1" bottom="1" header="0.5" footer="0.5"/>
  <pageSetup scale="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heetViews>
  <sheetFormatPr defaultColWidth="9.33203125" defaultRowHeight="12.75" x14ac:dyDescent="0.2"/>
  <cols>
    <col min="1" max="1" width="3.1640625" style="92" customWidth="1"/>
    <col min="2" max="2" width="48.83203125" style="92" customWidth="1"/>
    <col min="3" max="3" width="3.1640625" style="92" customWidth="1"/>
    <col min="4" max="4" width="18.83203125" style="92" customWidth="1"/>
    <col min="5" max="8" width="18.83203125" style="56" customWidth="1"/>
    <col min="9" max="9" width="2.83203125" style="56" customWidth="1"/>
    <col min="10" max="16384" width="9.33203125" style="92"/>
  </cols>
  <sheetData>
    <row r="1" spans="1:9" x14ac:dyDescent="0.2">
      <c r="A1" s="119"/>
      <c r="B1" s="118"/>
      <c r="C1" s="118"/>
      <c r="D1" s="118"/>
      <c r="E1" s="90"/>
      <c r="F1" s="90"/>
      <c r="G1" s="90"/>
      <c r="H1" s="90"/>
      <c r="I1" s="89"/>
    </row>
    <row r="2" spans="1:9" ht="15.75" x14ac:dyDescent="0.2">
      <c r="A2" s="116"/>
      <c r="B2" s="210" t="s">
        <v>322</v>
      </c>
      <c r="C2" s="210"/>
      <c r="D2" s="210"/>
      <c r="E2" s="213"/>
      <c r="F2" s="213"/>
      <c r="G2" s="213"/>
      <c r="H2" s="218"/>
      <c r="I2" s="87"/>
    </row>
    <row r="3" spans="1:9" x14ac:dyDescent="0.2">
      <c r="A3" s="100"/>
      <c r="B3" s="99"/>
      <c r="C3" s="99"/>
      <c r="D3" s="112"/>
      <c r="E3" s="63"/>
      <c r="F3" s="63"/>
      <c r="G3" s="63"/>
      <c r="H3" s="63"/>
      <c r="I3" s="61"/>
    </row>
    <row r="4" spans="1:9" ht="12.75" customHeight="1" x14ac:dyDescent="0.2">
      <c r="A4" s="100"/>
      <c r="B4" s="243" t="s">
        <v>277</v>
      </c>
      <c r="C4" s="243"/>
      <c r="D4" s="243"/>
      <c r="E4" s="243"/>
      <c r="F4" s="243"/>
      <c r="G4" s="243"/>
      <c r="H4" s="243"/>
      <c r="I4" s="61"/>
    </row>
    <row r="5" spans="1:9" x14ac:dyDescent="0.2">
      <c r="A5" s="100"/>
      <c r="B5" s="243"/>
      <c r="C5" s="243"/>
      <c r="D5" s="243"/>
      <c r="E5" s="243"/>
      <c r="F5" s="243"/>
      <c r="G5" s="243"/>
      <c r="H5" s="243"/>
      <c r="I5" s="61"/>
    </row>
    <row r="6" spans="1:9" x14ac:dyDescent="0.2">
      <c r="A6" s="100"/>
      <c r="B6" s="243"/>
      <c r="C6" s="243"/>
      <c r="D6" s="243"/>
      <c r="E6" s="243"/>
      <c r="F6" s="243"/>
      <c r="G6" s="243"/>
      <c r="H6" s="243"/>
      <c r="I6" s="61"/>
    </row>
    <row r="7" spans="1:9" ht="13.15" customHeight="1" x14ac:dyDescent="0.2">
      <c r="A7" s="100"/>
      <c r="B7" s="226" t="s">
        <v>210</v>
      </c>
      <c r="C7" s="226"/>
      <c r="D7" s="226"/>
      <c r="E7" s="226"/>
      <c r="F7" s="226"/>
      <c r="G7" s="226"/>
      <c r="H7" s="226"/>
      <c r="I7" s="61"/>
    </row>
    <row r="8" spans="1:9" ht="13.15" customHeight="1" x14ac:dyDescent="0.2">
      <c r="A8" s="100"/>
      <c r="B8" s="226" t="s">
        <v>209</v>
      </c>
      <c r="C8" s="226"/>
      <c r="D8" s="226"/>
      <c r="E8" s="226"/>
      <c r="F8" s="226"/>
      <c r="G8" s="226"/>
      <c r="H8" s="226"/>
      <c r="I8" s="61"/>
    </row>
    <row r="9" spans="1:9" x14ac:dyDescent="0.2">
      <c r="A9" s="100"/>
      <c r="B9" s="226" t="s">
        <v>208</v>
      </c>
      <c r="C9" s="226"/>
      <c r="D9" s="226"/>
      <c r="E9" s="226"/>
      <c r="F9" s="226"/>
      <c r="G9" s="226"/>
      <c r="H9" s="226"/>
      <c r="I9" s="61"/>
    </row>
    <row r="10" spans="1:9" x14ac:dyDescent="0.2">
      <c r="A10" s="100"/>
      <c r="B10" s="99"/>
      <c r="C10" s="99"/>
      <c r="D10" s="112"/>
      <c r="E10" s="63"/>
      <c r="F10" s="63"/>
      <c r="G10" s="63"/>
      <c r="H10" s="63"/>
      <c r="I10" s="61"/>
    </row>
    <row r="11" spans="1:9" x14ac:dyDescent="0.2">
      <c r="A11" s="100"/>
      <c r="B11" s="99" t="s">
        <v>278</v>
      </c>
      <c r="C11" s="99"/>
      <c r="D11" s="112"/>
      <c r="E11" s="63"/>
      <c r="F11" s="63"/>
      <c r="G11" s="63"/>
      <c r="H11" s="63"/>
      <c r="I11" s="61"/>
    </row>
    <row r="12" spans="1:9" x14ac:dyDescent="0.2">
      <c r="A12" s="100"/>
      <c r="B12" s="99"/>
      <c r="C12" s="99"/>
      <c r="D12" s="112"/>
      <c r="E12" s="63"/>
      <c r="F12" s="63"/>
      <c r="G12" s="63"/>
      <c r="H12" s="63"/>
      <c r="I12" s="61"/>
    </row>
    <row r="13" spans="1:9" x14ac:dyDescent="0.2">
      <c r="A13" s="100"/>
      <c r="B13" s="99"/>
      <c r="C13" s="99"/>
      <c r="D13" s="142" t="s">
        <v>207</v>
      </c>
      <c r="E13" s="142" t="s">
        <v>206</v>
      </c>
      <c r="F13" s="142" t="s">
        <v>205</v>
      </c>
      <c r="G13" s="63"/>
      <c r="H13" s="63"/>
      <c r="I13" s="61"/>
    </row>
    <row r="14" spans="1:9" x14ac:dyDescent="0.2">
      <c r="A14" s="100"/>
      <c r="B14" s="78" t="s">
        <v>204</v>
      </c>
      <c r="C14" s="99"/>
      <c r="D14" s="141" t="s">
        <v>203</v>
      </c>
      <c r="E14" s="141" t="s">
        <v>202</v>
      </c>
      <c r="F14" s="141" t="s">
        <v>202</v>
      </c>
      <c r="G14" s="63"/>
      <c r="H14" s="63"/>
      <c r="I14" s="61"/>
    </row>
    <row r="15" spans="1:9" x14ac:dyDescent="0.2">
      <c r="A15" s="100"/>
      <c r="B15" s="99" t="s">
        <v>201</v>
      </c>
      <c r="C15" s="99"/>
      <c r="D15" s="70">
        <v>0.03</v>
      </c>
      <c r="E15" s="70">
        <v>7.0000000000000007E-2</v>
      </c>
      <c r="F15" s="70">
        <v>0.05</v>
      </c>
      <c r="G15" s="63"/>
      <c r="H15" s="63"/>
      <c r="I15" s="61"/>
    </row>
    <row r="16" spans="1:9" x14ac:dyDescent="0.2">
      <c r="A16" s="100"/>
      <c r="B16" s="99" t="s">
        <v>200</v>
      </c>
      <c r="C16" s="99"/>
      <c r="D16" s="140">
        <v>106</v>
      </c>
      <c r="E16" s="122">
        <v>1.196</v>
      </c>
      <c r="F16" s="140"/>
      <c r="G16" s="63"/>
      <c r="H16" s="63"/>
      <c r="I16" s="61"/>
    </row>
    <row r="17" spans="1:9" x14ac:dyDescent="0.2">
      <c r="A17" s="100"/>
      <c r="B17" s="99" t="s">
        <v>199</v>
      </c>
      <c r="C17" s="99"/>
      <c r="D17" s="70">
        <v>0.02</v>
      </c>
      <c r="E17" s="70">
        <v>-0.02</v>
      </c>
      <c r="F17" s="70">
        <v>0</v>
      </c>
      <c r="G17" s="63"/>
      <c r="H17" s="63"/>
      <c r="I17" s="61"/>
    </row>
    <row r="18" spans="1:9" x14ac:dyDescent="0.2">
      <c r="A18" s="100"/>
      <c r="B18" s="99" t="s">
        <v>279</v>
      </c>
      <c r="C18" s="99"/>
      <c r="D18" s="133">
        <v>100000000</v>
      </c>
      <c r="E18" s="63"/>
      <c r="F18" s="63"/>
      <c r="G18" s="63"/>
      <c r="H18" s="63"/>
      <c r="I18" s="61"/>
    </row>
    <row r="19" spans="1:9" x14ac:dyDescent="0.2">
      <c r="A19" s="100"/>
      <c r="B19" s="99"/>
      <c r="C19" s="99"/>
      <c r="D19" s="109"/>
      <c r="E19" s="63"/>
      <c r="F19" s="63"/>
      <c r="G19" s="63"/>
      <c r="H19" s="63"/>
      <c r="I19" s="61"/>
    </row>
    <row r="20" spans="1:9" x14ac:dyDescent="0.2">
      <c r="A20" s="100"/>
      <c r="B20" s="78" t="s">
        <v>198</v>
      </c>
      <c r="C20" s="99"/>
      <c r="D20" s="77" t="s">
        <v>163</v>
      </c>
      <c r="E20" s="77" t="s">
        <v>162</v>
      </c>
      <c r="F20" s="77" t="s">
        <v>161</v>
      </c>
      <c r="G20" s="77" t="s">
        <v>160</v>
      </c>
      <c r="H20" s="77" t="s">
        <v>197</v>
      </c>
      <c r="I20" s="61"/>
    </row>
    <row r="21" spans="1:9" x14ac:dyDescent="0.2">
      <c r="A21" s="100"/>
      <c r="B21" s="99"/>
      <c r="C21" s="99"/>
      <c r="D21" s="79"/>
      <c r="E21" s="79"/>
      <c r="F21" s="79"/>
      <c r="G21" s="79"/>
      <c r="H21" s="79"/>
      <c r="I21" s="61"/>
    </row>
    <row r="22" spans="1:9" x14ac:dyDescent="0.2">
      <c r="A22" s="100"/>
      <c r="B22" s="79" t="s">
        <v>196</v>
      </c>
      <c r="C22" s="99"/>
      <c r="D22" s="79"/>
      <c r="E22" s="79"/>
      <c r="F22" s="79"/>
      <c r="G22" s="79"/>
      <c r="H22" s="79"/>
      <c r="I22" s="61"/>
    </row>
    <row r="23" spans="1:9" x14ac:dyDescent="0.2">
      <c r="A23" s="100"/>
      <c r="B23" s="99" t="s">
        <v>191</v>
      </c>
      <c r="C23" s="99"/>
      <c r="D23" s="139">
        <f>D18*D16</f>
        <v>10600000000</v>
      </c>
      <c r="E23" s="139">
        <f>-$D$23*$D$15</f>
        <v>-318000000</v>
      </c>
      <c r="F23" s="139">
        <f>-$D$23*$D$15</f>
        <v>-318000000</v>
      </c>
      <c r="G23" s="139">
        <f>-$D$23*$D$15</f>
        <v>-318000000</v>
      </c>
      <c r="H23" s="139">
        <f>(-$D$23*$D$15)+(-D23)</f>
        <v>-10918000000</v>
      </c>
      <c r="I23" s="61"/>
    </row>
    <row r="24" spans="1:9" x14ac:dyDescent="0.2">
      <c r="A24" s="100"/>
      <c r="B24" s="99" t="s">
        <v>194</v>
      </c>
      <c r="C24" s="99"/>
      <c r="D24" s="138">
        <f>D16</f>
        <v>106</v>
      </c>
      <c r="E24" s="137">
        <f>D24/(1+$D$17)</f>
        <v>103.92156862745098</v>
      </c>
      <c r="F24" s="137">
        <f>E24/(1+$D$17)</f>
        <v>101.88389081122645</v>
      </c>
      <c r="G24" s="137">
        <f>F24/(1+$D$17)</f>
        <v>99.886167461986716</v>
      </c>
      <c r="H24" s="137">
        <f>G24/(1+$D$17)</f>
        <v>97.927615158810511</v>
      </c>
      <c r="I24" s="61"/>
    </row>
    <row r="25" spans="1:9" x14ac:dyDescent="0.2">
      <c r="A25" s="100"/>
      <c r="B25" s="99" t="s">
        <v>193</v>
      </c>
      <c r="C25" s="99"/>
      <c r="D25" s="120">
        <f>D23/D24</f>
        <v>100000000</v>
      </c>
      <c r="E25" s="120">
        <f>E23/E24</f>
        <v>-3060000</v>
      </c>
      <c r="F25" s="120">
        <f>F23/F24</f>
        <v>-3121200</v>
      </c>
      <c r="G25" s="120">
        <f>G23/G24</f>
        <v>-3183624</v>
      </c>
      <c r="H25" s="120">
        <f>H23/H24</f>
        <v>-111490512.47999999</v>
      </c>
      <c r="I25" s="61"/>
    </row>
    <row r="26" spans="1:9" x14ac:dyDescent="0.2">
      <c r="A26" s="100"/>
      <c r="B26" s="99" t="s">
        <v>190</v>
      </c>
      <c r="C26" s="99"/>
      <c r="D26" s="134">
        <f>IRR(D25:H25,0)</f>
        <v>5.06000000000002E-2</v>
      </c>
      <c r="E26" s="79"/>
      <c r="F26" s="79"/>
      <c r="G26" s="79"/>
      <c r="H26" s="79"/>
      <c r="I26" s="61"/>
    </row>
    <row r="27" spans="1:9" x14ac:dyDescent="0.2">
      <c r="A27" s="100"/>
      <c r="B27" s="99"/>
      <c r="C27" s="99"/>
      <c r="D27" s="79"/>
      <c r="E27" s="79"/>
      <c r="F27" s="79"/>
      <c r="G27" s="79"/>
      <c r="H27" s="79"/>
      <c r="I27" s="61"/>
    </row>
    <row r="28" spans="1:9" x14ac:dyDescent="0.2">
      <c r="A28" s="100"/>
      <c r="B28" s="79" t="s">
        <v>195</v>
      </c>
      <c r="C28" s="99"/>
      <c r="D28" s="79"/>
      <c r="E28" s="63"/>
      <c r="F28" s="63"/>
      <c r="G28" s="63"/>
      <c r="H28" s="63"/>
      <c r="I28" s="61"/>
    </row>
    <row r="29" spans="1:9" x14ac:dyDescent="0.2">
      <c r="A29" s="100"/>
      <c r="B29" s="99" t="s">
        <v>191</v>
      </c>
      <c r="C29" s="99"/>
      <c r="D29" s="136">
        <f>D18/E16</f>
        <v>83612040.133779272</v>
      </c>
      <c r="E29" s="125">
        <f>-$E$15*$D$29</f>
        <v>-5852842.8093645498</v>
      </c>
      <c r="F29" s="125">
        <f>-$E$15*$D$29</f>
        <v>-5852842.8093645498</v>
      </c>
      <c r="G29" s="125">
        <f>-$E$15*$D$29</f>
        <v>-5852842.8093645498</v>
      </c>
      <c r="H29" s="125">
        <f>(-$E$15*$D$29)+(-D29)</f>
        <v>-89464882.943143815</v>
      </c>
      <c r="I29" s="61"/>
    </row>
    <row r="30" spans="1:9" x14ac:dyDescent="0.2">
      <c r="A30" s="100"/>
      <c r="B30" s="99" t="s">
        <v>194</v>
      </c>
      <c r="C30" s="99"/>
      <c r="D30" s="135">
        <f>E16</f>
        <v>1.196</v>
      </c>
      <c r="E30" s="135">
        <f>D30*(1+$E$17)</f>
        <v>1.17208</v>
      </c>
      <c r="F30" s="135">
        <f>E30*(1+$E$17)</f>
        <v>1.1486384000000001</v>
      </c>
      <c r="G30" s="135">
        <f>F30*(1+$E$17)</f>
        <v>1.125665632</v>
      </c>
      <c r="H30" s="135">
        <f>G30*(1+$E$17)</f>
        <v>1.1031523193599999</v>
      </c>
      <c r="I30" s="61"/>
    </row>
    <row r="31" spans="1:9" x14ac:dyDescent="0.2">
      <c r="A31" s="100"/>
      <c r="B31" s="99" t="s">
        <v>193</v>
      </c>
      <c r="C31" s="99"/>
      <c r="D31" s="120">
        <f>D29*D30</f>
        <v>100000000</v>
      </c>
      <c r="E31" s="120">
        <f>E29*E30</f>
        <v>-6860000.0000000019</v>
      </c>
      <c r="F31" s="120">
        <f>F29*F30</f>
        <v>-6722800.0000000019</v>
      </c>
      <c r="G31" s="120">
        <f>G29*G30</f>
        <v>-6588344.0000000019</v>
      </c>
      <c r="H31" s="120">
        <f>H29*H30</f>
        <v>-98693393.11999999</v>
      </c>
      <c r="I31" s="61"/>
    </row>
    <row r="32" spans="1:9" x14ac:dyDescent="0.2">
      <c r="A32" s="100"/>
      <c r="B32" s="99" t="s">
        <v>190</v>
      </c>
      <c r="C32" s="99"/>
      <c r="D32" s="134">
        <f>IRR(D31:H31,0)</f>
        <v>4.8599999999999755E-2</v>
      </c>
      <c r="E32" s="63"/>
      <c r="F32" s="63"/>
      <c r="G32" s="63"/>
      <c r="H32" s="63"/>
      <c r="I32" s="61"/>
    </row>
    <row r="33" spans="1:9" x14ac:dyDescent="0.2">
      <c r="A33" s="100"/>
      <c r="B33" s="99"/>
      <c r="C33" s="99"/>
      <c r="D33" s="79"/>
      <c r="E33" s="63"/>
      <c r="F33" s="63"/>
      <c r="G33" s="63"/>
      <c r="H33" s="63"/>
      <c r="I33" s="61"/>
    </row>
    <row r="34" spans="1:9" x14ac:dyDescent="0.2">
      <c r="A34" s="100"/>
      <c r="B34" s="79" t="s">
        <v>192</v>
      </c>
      <c r="C34" s="99"/>
      <c r="D34" s="79"/>
      <c r="E34" s="63"/>
      <c r="F34" s="63"/>
      <c r="G34" s="63"/>
      <c r="H34" s="63"/>
      <c r="I34" s="61"/>
    </row>
    <row r="35" spans="1:9" x14ac:dyDescent="0.2">
      <c r="A35" s="100"/>
      <c r="B35" s="99" t="s">
        <v>191</v>
      </c>
      <c r="C35" s="99"/>
      <c r="D35" s="120">
        <f>D18</f>
        <v>100000000</v>
      </c>
      <c r="E35" s="120">
        <f>-$F$15*$D$35</f>
        <v>-5000000</v>
      </c>
      <c r="F35" s="120">
        <f>-$F$15*$D$35</f>
        <v>-5000000</v>
      </c>
      <c r="G35" s="120">
        <f>-$F$15*$D$35</f>
        <v>-5000000</v>
      </c>
      <c r="H35" s="120">
        <f>(-$F$15*$D$35)+(-D35)</f>
        <v>-105000000</v>
      </c>
      <c r="I35" s="61"/>
    </row>
    <row r="36" spans="1:9" x14ac:dyDescent="0.2">
      <c r="A36" s="100"/>
      <c r="B36" s="99" t="s">
        <v>190</v>
      </c>
      <c r="C36" s="99"/>
      <c r="D36" s="134">
        <f>IRR(D35:H35,0)</f>
        <v>5.0000000000000044E-2</v>
      </c>
      <c r="E36" s="63"/>
      <c r="F36" s="63"/>
      <c r="G36" s="63"/>
      <c r="H36" s="63"/>
      <c r="I36" s="61"/>
    </row>
    <row r="37" spans="1:9" x14ac:dyDescent="0.2">
      <c r="A37" s="100"/>
      <c r="B37" s="99"/>
      <c r="C37" s="99"/>
      <c r="D37" s="79"/>
      <c r="E37" s="63"/>
      <c r="F37" s="63"/>
      <c r="G37" s="63"/>
      <c r="H37" s="63"/>
      <c r="I37" s="61"/>
    </row>
    <row r="38" spans="1:9" x14ac:dyDescent="0.2">
      <c r="A38" s="100"/>
      <c r="B38" s="99" t="s">
        <v>280</v>
      </c>
      <c r="C38" s="99"/>
      <c r="D38" s="99"/>
      <c r="E38" s="63"/>
      <c r="F38" s="63"/>
      <c r="G38" s="63"/>
      <c r="H38" s="63"/>
      <c r="I38" s="61"/>
    </row>
    <row r="39" spans="1:9" x14ac:dyDescent="0.2">
      <c r="A39" s="100"/>
      <c r="B39" s="99" t="s">
        <v>189</v>
      </c>
      <c r="C39" s="99"/>
      <c r="D39" s="99"/>
      <c r="E39" s="63"/>
      <c r="F39" s="63"/>
      <c r="G39" s="63"/>
      <c r="H39" s="63"/>
      <c r="I39" s="61"/>
    </row>
    <row r="40" spans="1:9" x14ac:dyDescent="0.2">
      <c r="A40" s="100"/>
      <c r="B40" s="99" t="s">
        <v>188</v>
      </c>
      <c r="C40" s="99"/>
      <c r="D40" s="99"/>
      <c r="E40" s="63"/>
      <c r="F40" s="63"/>
      <c r="G40" s="63"/>
      <c r="H40" s="63"/>
      <c r="I40" s="61"/>
    </row>
    <row r="41" spans="1:9" ht="13.5" thickBot="1" x14ac:dyDescent="0.25">
      <c r="A41" s="95"/>
      <c r="B41" s="94"/>
      <c r="C41" s="94"/>
      <c r="D41" s="94"/>
      <c r="E41" s="59"/>
      <c r="F41" s="59"/>
      <c r="G41" s="59"/>
      <c r="H41" s="59"/>
      <c r="I41" s="58"/>
    </row>
  </sheetData>
  <mergeCells count="5">
    <mergeCell ref="B9:H9"/>
    <mergeCell ref="B2:H2"/>
    <mergeCell ref="B4:H6"/>
    <mergeCell ref="B8:H8"/>
    <mergeCell ref="B7:H7"/>
  </mergeCells>
  <printOptions horizontalCentered="1"/>
  <pageMargins left="0.75" right="0.75" top="1" bottom="1" header="0.5" footer="0.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workbookViewId="0"/>
  </sheetViews>
  <sheetFormatPr defaultColWidth="9.33203125" defaultRowHeight="12.75" x14ac:dyDescent="0.2"/>
  <cols>
    <col min="1" max="1" width="3.1640625" style="92" customWidth="1"/>
    <col min="2" max="2" width="50.83203125" style="92" customWidth="1"/>
    <col min="3" max="3" width="3.1640625" style="92" customWidth="1"/>
    <col min="4" max="4" width="14.83203125" style="92" customWidth="1"/>
    <col min="5" max="5" width="2.83203125" style="92" customWidth="1"/>
    <col min="6" max="6" width="14.83203125" style="56" customWidth="1"/>
    <col min="7" max="7" width="2.83203125" style="56" customWidth="1"/>
    <col min="8" max="16384" width="9.33203125" style="92"/>
  </cols>
  <sheetData>
    <row r="1" spans="1:7" x14ac:dyDescent="0.2">
      <c r="A1" s="119"/>
      <c r="B1" s="118"/>
      <c r="C1" s="118"/>
      <c r="D1" s="118"/>
      <c r="E1" s="118"/>
      <c r="F1" s="90"/>
      <c r="G1" s="89"/>
    </row>
    <row r="2" spans="1:7" ht="15.75" x14ac:dyDescent="0.2">
      <c r="A2" s="116"/>
      <c r="B2" s="210" t="s">
        <v>336</v>
      </c>
      <c r="C2" s="210"/>
      <c r="D2" s="210"/>
      <c r="E2" s="210"/>
      <c r="F2" s="213"/>
      <c r="G2" s="87"/>
    </row>
    <row r="3" spans="1:7" x14ac:dyDescent="0.2">
      <c r="A3" s="100"/>
      <c r="B3" s="99"/>
      <c r="C3" s="99"/>
      <c r="D3" s="112"/>
      <c r="E3" s="112"/>
      <c r="F3" s="63"/>
      <c r="G3" s="61"/>
    </row>
    <row r="4" spans="1:7" x14ac:dyDescent="0.2">
      <c r="A4" s="182"/>
      <c r="B4" s="214" t="s">
        <v>342</v>
      </c>
      <c r="C4" s="215"/>
      <c r="D4" s="215"/>
      <c r="E4" s="215"/>
      <c r="F4" s="215"/>
      <c r="G4" s="61"/>
    </row>
    <row r="5" spans="1:7" x14ac:dyDescent="0.2">
      <c r="A5" s="182"/>
      <c r="B5" s="215"/>
      <c r="C5" s="215"/>
      <c r="D5" s="215"/>
      <c r="E5" s="215"/>
      <c r="F5" s="215"/>
      <c r="G5" s="61"/>
    </row>
    <row r="6" spans="1:7" x14ac:dyDescent="0.2">
      <c r="A6" s="182"/>
      <c r="B6" s="215"/>
      <c r="C6" s="215"/>
      <c r="D6" s="215"/>
      <c r="E6" s="215"/>
      <c r="F6" s="215"/>
      <c r="G6" s="61"/>
    </row>
    <row r="7" spans="1:7" x14ac:dyDescent="0.2">
      <c r="A7" s="182"/>
      <c r="B7" s="216"/>
      <c r="C7" s="216"/>
      <c r="D7" s="216"/>
      <c r="E7" s="216"/>
      <c r="F7" s="216"/>
      <c r="G7" s="61"/>
    </row>
    <row r="8" spans="1:7" x14ac:dyDescent="0.2">
      <c r="A8" s="182"/>
      <c r="B8" s="217"/>
      <c r="C8" s="217"/>
      <c r="D8" s="217"/>
      <c r="E8" s="217"/>
      <c r="F8" s="217"/>
      <c r="G8" s="61"/>
    </row>
    <row r="9" spans="1:7" x14ac:dyDescent="0.2">
      <c r="A9" s="182"/>
      <c r="B9" s="190"/>
      <c r="C9" s="190"/>
      <c r="D9" s="190"/>
      <c r="E9" s="190"/>
      <c r="F9" s="190"/>
      <c r="G9" s="61"/>
    </row>
    <row r="10" spans="1:7" x14ac:dyDescent="0.2">
      <c r="A10" s="182"/>
      <c r="B10" s="191" t="s">
        <v>338</v>
      </c>
      <c r="C10" s="183"/>
      <c r="D10" s="192"/>
      <c r="E10" s="192"/>
      <c r="F10" s="184"/>
      <c r="G10" s="61"/>
    </row>
    <row r="11" spans="1:7" ht="13.15" customHeight="1" x14ac:dyDescent="0.2">
      <c r="A11" s="182"/>
      <c r="B11" s="191" t="s">
        <v>339</v>
      </c>
      <c r="C11" s="191"/>
      <c r="D11" s="191"/>
      <c r="E11" s="191"/>
      <c r="F11" s="191"/>
      <c r="G11" s="61"/>
    </row>
    <row r="12" spans="1:7" ht="13.15" customHeight="1" x14ac:dyDescent="0.2">
      <c r="A12" s="182"/>
      <c r="B12" s="191" t="s">
        <v>340</v>
      </c>
      <c r="C12" s="191"/>
      <c r="D12" s="191"/>
      <c r="E12" s="191"/>
      <c r="F12" s="191"/>
      <c r="G12" s="61"/>
    </row>
    <row r="13" spans="1:7" ht="13.15" customHeight="1" x14ac:dyDescent="0.2">
      <c r="A13" s="182"/>
      <c r="B13" s="191" t="s">
        <v>341</v>
      </c>
      <c r="C13" s="191"/>
      <c r="D13" s="191"/>
      <c r="E13" s="191"/>
      <c r="F13" s="191"/>
      <c r="G13" s="61"/>
    </row>
    <row r="14" spans="1:7" x14ac:dyDescent="0.2">
      <c r="A14" s="182"/>
      <c r="B14" s="193"/>
      <c r="C14" s="183"/>
      <c r="D14" s="194" t="s">
        <v>324</v>
      </c>
      <c r="E14" s="195"/>
      <c r="F14" s="184"/>
      <c r="G14" s="61"/>
    </row>
    <row r="15" spans="1:7" x14ac:dyDescent="0.2">
      <c r="A15" s="182"/>
      <c r="B15" s="191" t="s">
        <v>326</v>
      </c>
      <c r="C15" s="183"/>
      <c r="D15" s="196">
        <v>1500000</v>
      </c>
      <c r="E15" s="196"/>
      <c r="F15" s="184"/>
      <c r="G15" s="61"/>
    </row>
    <row r="16" spans="1:7" x14ac:dyDescent="0.2">
      <c r="A16" s="182"/>
      <c r="B16" s="191" t="s">
        <v>325</v>
      </c>
      <c r="C16" s="183"/>
      <c r="D16" s="197">
        <v>1.5</v>
      </c>
      <c r="E16" s="197"/>
      <c r="F16" s="184"/>
      <c r="G16" s="61"/>
    </row>
    <row r="17" spans="1:7" x14ac:dyDescent="0.2">
      <c r="A17" s="182"/>
      <c r="B17" s="191" t="s">
        <v>38</v>
      </c>
      <c r="C17" s="183"/>
      <c r="D17" s="198">
        <v>0.05</v>
      </c>
      <c r="E17" s="198"/>
      <c r="F17" s="184"/>
      <c r="G17" s="61"/>
    </row>
    <row r="18" spans="1:7" x14ac:dyDescent="0.2">
      <c r="A18" s="182"/>
      <c r="B18" s="191" t="s">
        <v>13</v>
      </c>
      <c r="C18" s="183"/>
      <c r="D18" s="199">
        <v>0.34</v>
      </c>
      <c r="E18" s="199"/>
      <c r="F18" s="184"/>
      <c r="G18" s="61"/>
    </row>
    <row r="19" spans="1:7" x14ac:dyDescent="0.2">
      <c r="A19" s="100"/>
      <c r="B19" s="78"/>
      <c r="C19" s="99"/>
      <c r="D19" s="77"/>
      <c r="E19" s="99"/>
      <c r="F19" s="77" t="s">
        <v>337</v>
      </c>
      <c r="G19" s="61"/>
    </row>
    <row r="20" spans="1:7" x14ac:dyDescent="0.2">
      <c r="A20" s="100"/>
      <c r="B20" s="99"/>
      <c r="C20" s="99"/>
      <c r="D20" s="79"/>
      <c r="E20" s="79"/>
      <c r="F20" s="184"/>
      <c r="G20" s="61"/>
    </row>
    <row r="21" spans="1:7" x14ac:dyDescent="0.2">
      <c r="A21" s="100"/>
      <c r="B21" s="79" t="s">
        <v>327</v>
      </c>
      <c r="C21" s="99"/>
      <c r="D21" s="179" t="s">
        <v>332</v>
      </c>
      <c r="E21" s="125"/>
      <c r="F21" s="184"/>
      <c r="G21" s="61"/>
    </row>
    <row r="22" spans="1:7" x14ac:dyDescent="0.2">
      <c r="A22" s="100"/>
      <c r="B22" s="166"/>
      <c r="C22" s="99"/>
      <c r="D22" s="125"/>
      <c r="E22" s="125"/>
      <c r="F22" s="79"/>
      <c r="G22" s="61"/>
    </row>
    <row r="23" spans="1:7" x14ac:dyDescent="0.2">
      <c r="A23" s="100"/>
      <c r="B23" s="166" t="s">
        <v>329</v>
      </c>
      <c r="C23" s="99"/>
      <c r="D23" s="125"/>
      <c r="E23" s="125"/>
      <c r="F23" s="181"/>
      <c r="G23" s="61"/>
    </row>
    <row r="24" spans="1:7" x14ac:dyDescent="0.2">
      <c r="A24" s="100"/>
      <c r="B24" s="166"/>
      <c r="C24" s="99"/>
      <c r="D24" s="125"/>
      <c r="E24" s="125"/>
      <c r="F24" s="79"/>
      <c r="G24" s="61"/>
    </row>
    <row r="25" spans="1:7" x14ac:dyDescent="0.2">
      <c r="A25" s="100"/>
      <c r="B25" s="178" t="s">
        <v>331</v>
      </c>
      <c r="C25" s="99"/>
      <c r="D25" s="180">
        <v>1.5</v>
      </c>
      <c r="E25" s="125"/>
      <c r="F25" s="97">
        <f>($D$16-D25)/(D25)</f>
        <v>0</v>
      </c>
      <c r="G25" s="61"/>
    </row>
    <row r="26" spans="1:7" x14ac:dyDescent="0.2">
      <c r="A26" s="100"/>
      <c r="B26" s="166"/>
      <c r="C26" s="99"/>
      <c r="D26" s="125"/>
      <c r="E26" s="125"/>
      <c r="F26" s="79"/>
      <c r="G26" s="61"/>
    </row>
    <row r="27" spans="1:7" x14ac:dyDescent="0.2">
      <c r="A27" s="100"/>
      <c r="B27" s="166" t="s">
        <v>330</v>
      </c>
      <c r="C27" s="99"/>
      <c r="D27" s="125"/>
      <c r="E27" s="125"/>
      <c r="F27" s="181"/>
      <c r="G27" s="61"/>
    </row>
    <row r="28" spans="1:7" x14ac:dyDescent="0.2">
      <c r="A28" s="100"/>
      <c r="B28" s="166"/>
      <c r="C28" s="99"/>
      <c r="D28" s="125"/>
      <c r="E28" s="125"/>
      <c r="F28" s="125"/>
      <c r="G28" s="61"/>
    </row>
    <row r="29" spans="1:7" ht="16.5" x14ac:dyDescent="0.25">
      <c r="A29" s="100"/>
      <c r="B29" s="178" t="s">
        <v>328</v>
      </c>
      <c r="C29" s="99"/>
      <c r="D29" s="125"/>
      <c r="E29" s="125"/>
      <c r="F29" s="97">
        <f>(1+$D$17)*(1+F25)-1</f>
        <v>5.0000000000000044E-2</v>
      </c>
      <c r="G29" s="61"/>
    </row>
    <row r="30" spans="1:7" x14ac:dyDescent="0.2">
      <c r="A30" s="100"/>
      <c r="B30" s="99"/>
      <c r="C30" s="99"/>
      <c r="D30" s="121"/>
      <c r="E30" s="121"/>
      <c r="F30" s="79"/>
      <c r="G30" s="61"/>
    </row>
    <row r="31" spans="1:7" x14ac:dyDescent="0.2">
      <c r="A31" s="100"/>
      <c r="B31" s="79" t="s">
        <v>333</v>
      </c>
      <c r="C31" s="99"/>
      <c r="D31" s="179" t="s">
        <v>332</v>
      </c>
      <c r="E31" s="125"/>
      <c r="F31" s="79"/>
      <c r="G31" s="61"/>
    </row>
    <row r="32" spans="1:7" x14ac:dyDescent="0.2">
      <c r="A32" s="100"/>
      <c r="B32" s="166"/>
      <c r="C32" s="99"/>
      <c r="D32" s="125"/>
      <c r="E32" s="125"/>
      <c r="F32" s="79"/>
      <c r="G32" s="61"/>
    </row>
    <row r="33" spans="1:7" x14ac:dyDescent="0.2">
      <c r="A33" s="100"/>
      <c r="B33" s="166" t="s">
        <v>329</v>
      </c>
      <c r="C33" s="99"/>
      <c r="D33" s="125"/>
      <c r="E33" s="125"/>
      <c r="F33" s="181"/>
      <c r="G33" s="61"/>
    </row>
    <row r="34" spans="1:7" x14ac:dyDescent="0.2">
      <c r="A34" s="100"/>
      <c r="B34" s="166"/>
      <c r="C34" s="99"/>
      <c r="D34" s="125"/>
      <c r="E34" s="125"/>
      <c r="F34" s="79"/>
      <c r="G34" s="61"/>
    </row>
    <row r="35" spans="1:7" x14ac:dyDescent="0.2">
      <c r="A35" s="100"/>
      <c r="B35" s="178" t="s">
        <v>331</v>
      </c>
      <c r="C35" s="99"/>
      <c r="D35" s="180">
        <v>1.44</v>
      </c>
      <c r="E35" s="125"/>
      <c r="F35" s="97">
        <f>($D$16-D35)/(D35)</f>
        <v>4.1666666666666706E-2</v>
      </c>
      <c r="G35" s="61"/>
    </row>
    <row r="36" spans="1:7" x14ac:dyDescent="0.2">
      <c r="A36" s="100"/>
      <c r="B36" s="166"/>
      <c r="C36" s="99"/>
      <c r="D36" s="125"/>
      <c r="E36" s="125"/>
      <c r="F36" s="79"/>
      <c r="G36" s="61"/>
    </row>
    <row r="37" spans="1:7" x14ac:dyDescent="0.2">
      <c r="A37" s="100"/>
      <c r="B37" s="166" t="s">
        <v>330</v>
      </c>
      <c r="C37" s="99"/>
      <c r="D37" s="125"/>
      <c r="E37" s="125"/>
      <c r="F37" s="181"/>
      <c r="G37" s="61"/>
    </row>
    <row r="38" spans="1:7" x14ac:dyDescent="0.2">
      <c r="A38" s="100"/>
      <c r="B38" s="166"/>
      <c r="C38" s="99"/>
      <c r="D38" s="125"/>
      <c r="E38" s="125"/>
      <c r="F38" s="125"/>
      <c r="G38" s="61"/>
    </row>
    <row r="39" spans="1:7" ht="16.5" x14ac:dyDescent="0.25">
      <c r="A39" s="100"/>
      <c r="B39" s="178" t="s">
        <v>328</v>
      </c>
      <c r="C39" s="99"/>
      <c r="D39" s="125"/>
      <c r="E39" s="125"/>
      <c r="F39" s="97">
        <f>(1+$D$17)*(1+F35)-1</f>
        <v>9.3750000000000222E-2</v>
      </c>
      <c r="G39" s="61"/>
    </row>
    <row r="40" spans="1:7" x14ac:dyDescent="0.2">
      <c r="A40" s="100"/>
      <c r="B40" s="178"/>
      <c r="C40" s="99"/>
      <c r="D40" s="125"/>
      <c r="E40" s="125"/>
      <c r="F40" s="79"/>
      <c r="G40" s="61"/>
    </row>
    <row r="41" spans="1:7" x14ac:dyDescent="0.2">
      <c r="A41" s="100"/>
      <c r="B41" s="79" t="s">
        <v>334</v>
      </c>
      <c r="C41" s="99"/>
      <c r="D41" s="179" t="s">
        <v>332</v>
      </c>
      <c r="E41" s="125"/>
      <c r="F41" s="79"/>
      <c r="G41" s="61"/>
    </row>
    <row r="42" spans="1:7" x14ac:dyDescent="0.2">
      <c r="A42" s="100"/>
      <c r="B42" s="166"/>
      <c r="C42" s="99"/>
      <c r="D42" s="125"/>
      <c r="E42" s="125"/>
      <c r="F42" s="79"/>
      <c r="G42" s="61"/>
    </row>
    <row r="43" spans="1:7" x14ac:dyDescent="0.2">
      <c r="A43" s="100"/>
      <c r="B43" s="166" t="s">
        <v>329</v>
      </c>
      <c r="C43" s="99"/>
      <c r="D43" s="125"/>
      <c r="E43" s="125"/>
      <c r="F43" s="181"/>
      <c r="G43" s="61"/>
    </row>
    <row r="44" spans="1:7" x14ac:dyDescent="0.2">
      <c r="A44" s="100"/>
      <c r="B44" s="166"/>
      <c r="C44" s="99"/>
      <c r="D44" s="125"/>
      <c r="E44" s="125"/>
      <c r="F44" s="79"/>
      <c r="G44" s="61"/>
    </row>
    <row r="45" spans="1:7" x14ac:dyDescent="0.2">
      <c r="A45" s="100"/>
      <c r="B45" s="178" t="s">
        <v>331</v>
      </c>
      <c r="C45" s="99"/>
      <c r="D45" s="180">
        <v>1.3859999999999999</v>
      </c>
      <c r="E45" s="125"/>
      <c r="F45" s="97">
        <f>($D$16-D45)/(D45)</f>
        <v>8.2251082251082325E-2</v>
      </c>
      <c r="G45" s="61"/>
    </row>
    <row r="46" spans="1:7" x14ac:dyDescent="0.2">
      <c r="A46" s="100"/>
      <c r="B46" s="166"/>
      <c r="C46" s="99"/>
      <c r="D46" s="125"/>
      <c r="E46" s="125"/>
      <c r="F46" s="79"/>
      <c r="G46" s="61"/>
    </row>
    <row r="47" spans="1:7" x14ac:dyDescent="0.2">
      <c r="A47" s="100"/>
      <c r="B47" s="166" t="s">
        <v>330</v>
      </c>
      <c r="C47" s="99"/>
      <c r="D47" s="125"/>
      <c r="E47" s="125"/>
      <c r="F47" s="181"/>
      <c r="G47" s="61"/>
    </row>
    <row r="48" spans="1:7" x14ac:dyDescent="0.2">
      <c r="A48" s="100"/>
      <c r="B48" s="166"/>
      <c r="C48" s="99"/>
      <c r="D48" s="125"/>
      <c r="E48" s="125"/>
      <c r="F48" s="125"/>
      <c r="G48" s="61"/>
    </row>
    <row r="49" spans="1:7" ht="16.5" x14ac:dyDescent="0.25">
      <c r="A49" s="100"/>
      <c r="B49" s="178" t="s">
        <v>328</v>
      </c>
      <c r="C49" s="99"/>
      <c r="D49" s="125"/>
      <c r="E49" s="125"/>
      <c r="F49" s="97">
        <f>(1+$D$17)*(1+F45)-1</f>
        <v>0.13636363636363646</v>
      </c>
      <c r="G49" s="61"/>
    </row>
    <row r="50" spans="1:7" x14ac:dyDescent="0.2">
      <c r="A50" s="100"/>
      <c r="B50" s="178"/>
      <c r="C50" s="99"/>
      <c r="D50" s="125"/>
      <c r="E50" s="125"/>
      <c r="F50" s="79"/>
      <c r="G50" s="61"/>
    </row>
    <row r="51" spans="1:7" x14ac:dyDescent="0.2">
      <c r="A51" s="100"/>
      <c r="B51" s="79" t="s">
        <v>335</v>
      </c>
      <c r="C51" s="99"/>
      <c r="D51" s="179" t="s">
        <v>332</v>
      </c>
      <c r="E51" s="125"/>
      <c r="F51" s="79"/>
      <c r="G51" s="61"/>
    </row>
    <row r="52" spans="1:7" x14ac:dyDescent="0.2">
      <c r="A52" s="100"/>
      <c r="B52" s="166"/>
      <c r="C52" s="99"/>
      <c r="D52" s="125"/>
      <c r="E52" s="125"/>
      <c r="F52" s="79"/>
      <c r="G52" s="61"/>
    </row>
    <row r="53" spans="1:7" x14ac:dyDescent="0.2">
      <c r="A53" s="100"/>
      <c r="B53" s="166" t="s">
        <v>329</v>
      </c>
      <c r="C53" s="99"/>
      <c r="D53" s="125"/>
      <c r="E53" s="125"/>
      <c r="F53" s="181"/>
      <c r="G53" s="61"/>
    </row>
    <row r="54" spans="1:7" x14ac:dyDescent="0.2">
      <c r="A54" s="100"/>
      <c r="B54" s="166"/>
      <c r="C54" s="99"/>
      <c r="D54" s="125"/>
      <c r="E54" s="125"/>
      <c r="F54" s="79"/>
      <c r="G54" s="61"/>
    </row>
    <row r="55" spans="1:7" x14ac:dyDescent="0.2">
      <c r="A55" s="100"/>
      <c r="B55" s="178" t="s">
        <v>331</v>
      </c>
      <c r="C55" s="99"/>
      <c r="D55" s="180">
        <v>1.6240000000000001</v>
      </c>
      <c r="E55" s="125"/>
      <c r="F55" s="97">
        <f>($D$16-D55)/(D55)</f>
        <v>-7.6354679802955724E-2</v>
      </c>
      <c r="G55" s="61"/>
    </row>
    <row r="56" spans="1:7" x14ac:dyDescent="0.2">
      <c r="A56" s="100"/>
      <c r="B56" s="166"/>
      <c r="C56" s="99"/>
      <c r="D56" s="125"/>
      <c r="E56" s="125"/>
      <c r="F56" s="79"/>
      <c r="G56" s="61"/>
    </row>
    <row r="57" spans="1:7" x14ac:dyDescent="0.2">
      <c r="A57" s="100"/>
      <c r="B57" s="166" t="s">
        <v>330</v>
      </c>
      <c r="C57" s="99"/>
      <c r="D57" s="125"/>
      <c r="E57" s="125"/>
      <c r="F57" s="181"/>
      <c r="G57" s="61"/>
    </row>
    <row r="58" spans="1:7" x14ac:dyDescent="0.2">
      <c r="A58" s="100"/>
      <c r="B58" s="166"/>
      <c r="C58" s="99"/>
      <c r="D58" s="125"/>
      <c r="E58" s="125"/>
      <c r="F58" s="125"/>
      <c r="G58" s="61"/>
    </row>
    <row r="59" spans="1:7" ht="16.5" x14ac:dyDescent="0.25">
      <c r="A59" s="100"/>
      <c r="B59" s="178" t="s">
        <v>328</v>
      </c>
      <c r="C59" s="99"/>
      <c r="D59" s="125"/>
      <c r="E59" s="125"/>
      <c r="F59" s="97">
        <f>(1+$D$17)*(1+F55)-1</f>
        <v>-3.0172413793103536E-2</v>
      </c>
      <c r="G59" s="61"/>
    </row>
    <row r="60" spans="1:7" x14ac:dyDescent="0.2">
      <c r="A60" s="182"/>
      <c r="B60" s="183"/>
      <c r="C60" s="183"/>
      <c r="D60" s="183"/>
      <c r="E60" s="183"/>
      <c r="F60" s="184"/>
      <c r="G60" s="185"/>
    </row>
    <row r="61" spans="1:7" ht="13.5" thickBot="1" x14ac:dyDescent="0.25">
      <c r="A61" s="186"/>
      <c r="B61" s="187"/>
      <c r="C61" s="187"/>
      <c r="D61" s="187"/>
      <c r="E61" s="187"/>
      <c r="F61" s="188"/>
      <c r="G61" s="189"/>
    </row>
  </sheetData>
  <mergeCells count="2">
    <mergeCell ref="B2:F2"/>
    <mergeCell ref="B4:F8"/>
  </mergeCells>
  <printOptions horizontalCentered="1"/>
  <pageMargins left="0.75" right="0.75" top="1" bottom="1" header="0.5" footer="0.5"/>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defaultColWidth="9.33203125" defaultRowHeight="12.75" x14ac:dyDescent="0.2"/>
  <cols>
    <col min="1" max="1" width="3.1640625" style="92" customWidth="1"/>
    <col min="2" max="2" width="48.83203125" style="92" customWidth="1"/>
    <col min="3" max="3" width="3.1640625" style="92" customWidth="1"/>
    <col min="4" max="4" width="14.83203125" style="92" customWidth="1"/>
    <col min="5" max="6" width="14.83203125" style="56" customWidth="1"/>
    <col min="7" max="7" width="16.83203125" style="56" customWidth="1"/>
    <col min="8" max="8" width="2.83203125" style="56" customWidth="1"/>
    <col min="9" max="16384" width="9.33203125" style="92"/>
  </cols>
  <sheetData>
    <row r="1" spans="1:8" x14ac:dyDescent="0.2">
      <c r="A1" s="119"/>
      <c r="B1" s="118"/>
      <c r="C1" s="118"/>
      <c r="D1" s="118"/>
      <c r="E1" s="90"/>
      <c r="F1" s="90"/>
      <c r="G1" s="90"/>
      <c r="H1" s="89"/>
    </row>
    <row r="2" spans="1:8" ht="15.75" x14ac:dyDescent="0.2">
      <c r="A2" s="116"/>
      <c r="B2" s="210" t="s">
        <v>310</v>
      </c>
      <c r="C2" s="210"/>
      <c r="D2" s="210"/>
      <c r="E2" s="218"/>
      <c r="F2" s="218"/>
      <c r="G2" s="218"/>
      <c r="H2" s="87"/>
    </row>
    <row r="3" spans="1:8" x14ac:dyDescent="0.2">
      <c r="A3" s="100"/>
      <c r="B3" s="99"/>
      <c r="C3" s="99"/>
      <c r="D3" s="112"/>
      <c r="E3" s="63"/>
      <c r="F3" s="63"/>
      <c r="G3" s="63"/>
      <c r="H3" s="61"/>
    </row>
    <row r="4" spans="1:8" x14ac:dyDescent="0.2">
      <c r="A4" s="100"/>
      <c r="B4" s="219" t="s">
        <v>281</v>
      </c>
      <c r="C4" s="212"/>
      <c r="D4" s="212"/>
      <c r="E4" s="212"/>
      <c r="F4" s="212"/>
      <c r="G4" s="212"/>
      <c r="H4" s="61"/>
    </row>
    <row r="5" spans="1:8" x14ac:dyDescent="0.2">
      <c r="A5" s="100"/>
      <c r="B5" s="212"/>
      <c r="C5" s="212"/>
      <c r="D5" s="212"/>
      <c r="E5" s="212"/>
      <c r="F5" s="212"/>
      <c r="G5" s="212"/>
      <c r="H5" s="61"/>
    </row>
    <row r="6" spans="1:8" x14ac:dyDescent="0.2">
      <c r="A6" s="100"/>
      <c r="B6" s="212"/>
      <c r="C6" s="212"/>
      <c r="D6" s="212"/>
      <c r="E6" s="212"/>
      <c r="F6" s="212"/>
      <c r="G6" s="212"/>
      <c r="H6" s="61"/>
    </row>
    <row r="7" spans="1:8" x14ac:dyDescent="0.2">
      <c r="A7" s="100"/>
      <c r="B7" s="128"/>
      <c r="C7" s="99"/>
      <c r="D7" s="112"/>
      <c r="E7" s="63"/>
      <c r="F7" s="63"/>
      <c r="G7" s="63"/>
      <c r="H7" s="61"/>
    </row>
    <row r="8" spans="1:8" x14ac:dyDescent="0.2">
      <c r="A8" s="100"/>
      <c r="B8" s="78" t="s">
        <v>0</v>
      </c>
      <c r="C8" s="99"/>
      <c r="D8" s="77" t="s">
        <v>124</v>
      </c>
      <c r="E8" s="63"/>
      <c r="F8" s="63"/>
      <c r="G8" s="63"/>
      <c r="H8" s="61"/>
    </row>
    <row r="9" spans="1:8" x14ac:dyDescent="0.2">
      <c r="A9" s="100"/>
      <c r="B9" s="99" t="s">
        <v>168</v>
      </c>
      <c r="C9" s="99"/>
      <c r="D9" s="127">
        <v>80000000</v>
      </c>
      <c r="E9" s="63"/>
      <c r="F9" s="63"/>
      <c r="G9" s="63"/>
      <c r="H9" s="61"/>
    </row>
    <row r="10" spans="1:8" x14ac:dyDescent="0.2">
      <c r="A10" s="100"/>
      <c r="B10" s="99" t="s">
        <v>167</v>
      </c>
      <c r="C10" s="99"/>
      <c r="D10" s="70">
        <v>6.25E-2</v>
      </c>
      <c r="E10" s="63"/>
      <c r="F10" s="63"/>
      <c r="G10" s="63"/>
      <c r="H10" s="61"/>
    </row>
    <row r="11" spans="1:8" x14ac:dyDescent="0.2">
      <c r="A11" s="100"/>
      <c r="B11" s="99" t="s">
        <v>166</v>
      </c>
      <c r="C11" s="99"/>
      <c r="D11" s="81">
        <v>1.3460000000000001</v>
      </c>
      <c r="E11" s="63"/>
      <c r="F11" s="63"/>
      <c r="G11" s="63"/>
      <c r="H11" s="61"/>
    </row>
    <row r="12" spans="1:8" x14ac:dyDescent="0.2">
      <c r="A12" s="100"/>
      <c r="B12" s="99" t="s">
        <v>165</v>
      </c>
      <c r="C12" s="99"/>
      <c r="D12" s="70">
        <v>-0.03</v>
      </c>
      <c r="E12" s="63"/>
      <c r="F12" s="63"/>
      <c r="G12" s="63"/>
      <c r="H12" s="61"/>
    </row>
    <row r="13" spans="1:8" x14ac:dyDescent="0.2">
      <c r="A13" s="100"/>
      <c r="B13" s="99"/>
      <c r="C13" s="99"/>
      <c r="D13" s="70"/>
      <c r="E13" s="63"/>
      <c r="F13" s="63"/>
      <c r="G13" s="63"/>
      <c r="H13" s="61"/>
    </row>
    <row r="14" spans="1:8" x14ac:dyDescent="0.2">
      <c r="A14" s="100"/>
      <c r="B14" s="99"/>
      <c r="C14" s="99"/>
      <c r="D14" s="109"/>
      <c r="E14" s="63"/>
      <c r="F14" s="63"/>
      <c r="G14" s="63"/>
      <c r="H14" s="61"/>
    </row>
    <row r="15" spans="1:8" x14ac:dyDescent="0.2">
      <c r="A15" s="100"/>
      <c r="B15" s="78" t="s">
        <v>164</v>
      </c>
      <c r="C15" s="99"/>
      <c r="D15" s="77" t="s">
        <v>163</v>
      </c>
      <c r="E15" s="77" t="s">
        <v>162</v>
      </c>
      <c r="F15" s="77" t="s">
        <v>161</v>
      </c>
      <c r="G15" s="77" t="s">
        <v>160</v>
      </c>
      <c r="H15" s="61"/>
    </row>
    <row r="16" spans="1:8" x14ac:dyDescent="0.2">
      <c r="A16" s="100"/>
      <c r="B16" s="99"/>
      <c r="C16" s="99"/>
      <c r="D16" s="79"/>
      <c r="E16" s="79"/>
      <c r="F16" s="79"/>
      <c r="G16" s="79"/>
      <c r="H16" s="61"/>
    </row>
    <row r="17" spans="1:8" x14ac:dyDescent="0.2">
      <c r="A17" s="100"/>
      <c r="B17" s="99" t="s">
        <v>159</v>
      </c>
      <c r="C17" s="99"/>
      <c r="D17" s="125">
        <f>D9</f>
        <v>80000000</v>
      </c>
      <c r="E17" s="79"/>
      <c r="F17" s="79"/>
      <c r="G17" s="79"/>
      <c r="H17" s="61"/>
    </row>
    <row r="18" spans="1:8" x14ac:dyDescent="0.2">
      <c r="A18" s="100"/>
      <c r="B18" s="99" t="s">
        <v>158</v>
      </c>
      <c r="C18" s="99"/>
      <c r="D18" s="79"/>
      <c r="E18" s="125">
        <f>-$D$10*$D$9</f>
        <v>-5000000</v>
      </c>
      <c r="F18" s="125">
        <f>-$D$10*$D$9</f>
        <v>-5000000</v>
      </c>
      <c r="G18" s="125">
        <f>-$D$10*$D$9</f>
        <v>-5000000</v>
      </c>
      <c r="H18" s="61"/>
    </row>
    <row r="19" spans="1:8" x14ac:dyDescent="0.2">
      <c r="A19" s="100"/>
      <c r="B19" s="99" t="s">
        <v>157</v>
      </c>
      <c r="C19" s="99"/>
      <c r="D19" s="78"/>
      <c r="E19" s="78"/>
      <c r="F19" s="78"/>
      <c r="G19" s="126">
        <f>-D9</f>
        <v>-80000000</v>
      </c>
      <c r="H19" s="61"/>
    </row>
    <row r="20" spans="1:8" x14ac:dyDescent="0.2">
      <c r="A20" s="100"/>
      <c r="B20" s="99" t="s">
        <v>156</v>
      </c>
      <c r="C20" s="99"/>
      <c r="D20" s="125">
        <f>SUM(D17:D19)</f>
        <v>80000000</v>
      </c>
      <c r="E20" s="125">
        <f>SUM(E17:E19)</f>
        <v>-5000000</v>
      </c>
      <c r="F20" s="125">
        <f>SUM(F17:F19)</f>
        <v>-5000000</v>
      </c>
      <c r="G20" s="125">
        <f>SUM(G17:G19)</f>
        <v>-85000000</v>
      </c>
      <c r="H20" s="61"/>
    </row>
    <row r="21" spans="1:8" x14ac:dyDescent="0.2">
      <c r="A21" s="100"/>
      <c r="B21" s="99"/>
      <c r="C21" s="99"/>
      <c r="D21" s="125"/>
      <c r="E21" s="125"/>
      <c r="F21" s="125"/>
      <c r="G21" s="125"/>
      <c r="H21" s="61"/>
    </row>
    <row r="22" spans="1:8" x14ac:dyDescent="0.2">
      <c r="A22" s="100"/>
      <c r="B22" s="99" t="s">
        <v>155</v>
      </c>
      <c r="C22" s="99"/>
      <c r="D22" s="125"/>
      <c r="E22" s="125"/>
      <c r="F22" s="125"/>
      <c r="G22" s="125"/>
      <c r="H22" s="61"/>
    </row>
    <row r="23" spans="1:8" x14ac:dyDescent="0.2">
      <c r="A23" s="100"/>
      <c r="B23" s="99" t="s">
        <v>154</v>
      </c>
      <c r="C23" s="99"/>
      <c r="D23" s="124">
        <f>IRR(D20:G20,0)</f>
        <v>6.25E-2</v>
      </c>
      <c r="E23" s="79"/>
      <c r="F23" s="79"/>
      <c r="G23" s="79"/>
      <c r="H23" s="61"/>
    </row>
    <row r="24" spans="1:8" x14ac:dyDescent="0.2">
      <c r="A24" s="100"/>
      <c r="B24" s="99" t="s">
        <v>153</v>
      </c>
      <c r="C24" s="99"/>
      <c r="D24" s="121"/>
      <c r="E24" s="79"/>
      <c r="F24" s="79"/>
      <c r="G24" s="79"/>
      <c r="H24" s="61"/>
    </row>
    <row r="25" spans="1:8" x14ac:dyDescent="0.2">
      <c r="A25" s="100"/>
      <c r="B25" s="99"/>
      <c r="C25" s="99"/>
      <c r="D25" s="79"/>
      <c r="E25" s="79"/>
      <c r="F25" s="79"/>
      <c r="G25" s="79"/>
      <c r="H25" s="61"/>
    </row>
    <row r="26" spans="1:8" x14ac:dyDescent="0.2">
      <c r="A26" s="100"/>
      <c r="B26" s="99" t="s">
        <v>152</v>
      </c>
      <c r="C26" s="99"/>
      <c r="D26" s="123">
        <f>D11</f>
        <v>1.3460000000000001</v>
      </c>
      <c r="E26" s="122">
        <f>D26*(1+$D$12)</f>
        <v>1.30562</v>
      </c>
      <c r="F26" s="122">
        <f>E26*(1+$D$12)</f>
        <v>1.2664514</v>
      </c>
      <c r="G26" s="122">
        <f>F26*(1+$D$12)</f>
        <v>1.2284578580000001</v>
      </c>
      <c r="H26" s="61"/>
    </row>
    <row r="27" spans="1:8" x14ac:dyDescent="0.2">
      <c r="A27" s="100"/>
      <c r="B27" s="99" t="s">
        <v>151</v>
      </c>
      <c r="C27" s="99"/>
      <c r="D27" s="79"/>
      <c r="E27" s="79"/>
      <c r="F27" s="79"/>
      <c r="G27" s="79"/>
      <c r="H27" s="61"/>
    </row>
    <row r="28" spans="1:8" x14ac:dyDescent="0.2">
      <c r="A28" s="100"/>
      <c r="B28" s="99"/>
      <c r="C28" s="99"/>
      <c r="D28" s="79"/>
      <c r="E28" s="121"/>
      <c r="F28" s="79"/>
      <c r="G28" s="79"/>
      <c r="H28" s="61"/>
    </row>
    <row r="29" spans="1:8" x14ac:dyDescent="0.2">
      <c r="A29" s="100"/>
      <c r="B29" s="99" t="s">
        <v>150</v>
      </c>
      <c r="C29" s="99"/>
      <c r="D29" s="120">
        <f>D20*D26</f>
        <v>107680000</v>
      </c>
      <c r="E29" s="120">
        <f>E20*E26</f>
        <v>-6528100</v>
      </c>
      <c r="F29" s="120">
        <f>F20*F26</f>
        <v>-6332257</v>
      </c>
      <c r="G29" s="120">
        <f>G20*G26</f>
        <v>-104418917.93000001</v>
      </c>
      <c r="H29" s="61"/>
    </row>
    <row r="30" spans="1:8" x14ac:dyDescent="0.2">
      <c r="A30" s="100"/>
      <c r="B30" s="99"/>
      <c r="C30" s="99"/>
      <c r="D30" s="79"/>
      <c r="E30" s="79"/>
      <c r="F30" s="79"/>
      <c r="G30" s="79"/>
      <c r="H30" s="61"/>
    </row>
    <row r="31" spans="1:8" x14ac:dyDescent="0.2">
      <c r="A31" s="100"/>
      <c r="B31" s="99" t="s">
        <v>149</v>
      </c>
      <c r="C31" s="99"/>
      <c r="D31" s="97">
        <f>IRR(D29:G29,0)</f>
        <v>3.0625000000000124E-2</v>
      </c>
      <c r="E31" s="79"/>
      <c r="F31" s="79"/>
      <c r="G31" s="79"/>
      <c r="H31" s="61"/>
    </row>
    <row r="32" spans="1:8" x14ac:dyDescent="0.2">
      <c r="A32" s="100"/>
      <c r="B32" s="99"/>
      <c r="C32" s="99"/>
      <c r="D32" s="98"/>
      <c r="E32" s="63"/>
      <c r="F32" s="63"/>
      <c r="G32" s="63"/>
      <c r="H32" s="61"/>
    </row>
    <row r="33" spans="1:8" x14ac:dyDescent="0.2">
      <c r="A33" s="100"/>
      <c r="B33" s="99" t="s">
        <v>148</v>
      </c>
      <c r="C33" s="99"/>
      <c r="D33" s="98"/>
      <c r="E33" s="63"/>
      <c r="F33" s="63"/>
      <c r="G33" s="63"/>
      <c r="H33" s="61"/>
    </row>
    <row r="34" spans="1:8" x14ac:dyDescent="0.2">
      <c r="A34" s="100"/>
      <c r="B34" s="99" t="s">
        <v>147</v>
      </c>
      <c r="C34" s="99"/>
      <c r="D34" s="99"/>
      <c r="E34" s="63"/>
      <c r="F34" s="63"/>
      <c r="G34" s="63"/>
      <c r="H34" s="61"/>
    </row>
    <row r="35" spans="1:8" ht="13.5" thickBot="1" x14ac:dyDescent="0.25">
      <c r="A35" s="95"/>
      <c r="B35" s="94"/>
      <c r="C35" s="94"/>
      <c r="D35" s="94"/>
      <c r="E35" s="59"/>
      <c r="F35" s="59"/>
      <c r="G35" s="59"/>
      <c r="H35" s="58"/>
    </row>
  </sheetData>
  <mergeCells count="2">
    <mergeCell ref="B2:G2"/>
    <mergeCell ref="B4: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heetViews>
  <sheetFormatPr defaultColWidth="9.33203125" defaultRowHeight="12.75" x14ac:dyDescent="0.2"/>
  <cols>
    <col min="1" max="1" width="3.1640625" style="163" customWidth="1"/>
    <col min="2" max="2" width="59.1640625" style="163" customWidth="1"/>
    <col min="3" max="3" width="3.1640625" style="163" customWidth="1"/>
    <col min="4" max="4" width="21.83203125" style="163" customWidth="1"/>
    <col min="5" max="5" width="3.1640625" style="163" customWidth="1"/>
    <col min="6" max="16384" width="9.33203125" style="163"/>
  </cols>
  <sheetData>
    <row r="1" spans="1:5" x14ac:dyDescent="0.2">
      <c r="A1" s="161"/>
      <c r="B1" s="162"/>
      <c r="C1" s="162"/>
      <c r="D1" s="162"/>
      <c r="E1" s="173"/>
    </row>
    <row r="2" spans="1:5" ht="15.75" x14ac:dyDescent="0.2">
      <c r="A2" s="164"/>
      <c r="B2" s="220" t="s">
        <v>316</v>
      </c>
      <c r="C2" s="220"/>
      <c r="D2" s="210"/>
      <c r="E2" s="174"/>
    </row>
    <row r="3" spans="1:5" x14ac:dyDescent="0.2">
      <c r="A3" s="165"/>
      <c r="B3" s="166"/>
      <c r="C3" s="166"/>
      <c r="D3" s="112"/>
      <c r="E3" s="175"/>
    </row>
    <row r="4" spans="1:5" x14ac:dyDescent="0.2">
      <c r="A4" s="165"/>
      <c r="B4" s="221" t="s">
        <v>299</v>
      </c>
      <c r="C4" s="212"/>
      <c r="D4" s="212"/>
      <c r="E4" s="175"/>
    </row>
    <row r="5" spans="1:5" x14ac:dyDescent="0.2">
      <c r="A5" s="165"/>
      <c r="B5" s="212"/>
      <c r="C5" s="212"/>
      <c r="D5" s="212"/>
      <c r="E5" s="175"/>
    </row>
    <row r="6" spans="1:5" x14ac:dyDescent="0.2">
      <c r="A6" s="165"/>
      <c r="B6" s="166"/>
      <c r="C6" s="166"/>
      <c r="D6" s="112"/>
      <c r="E6" s="175"/>
    </row>
    <row r="7" spans="1:5" x14ac:dyDescent="0.2">
      <c r="A7" s="165"/>
      <c r="B7" s="166" t="s">
        <v>273</v>
      </c>
      <c r="C7" s="166"/>
      <c r="D7" s="112"/>
      <c r="E7" s="175"/>
    </row>
    <row r="8" spans="1:5" x14ac:dyDescent="0.2">
      <c r="A8" s="165"/>
      <c r="B8" s="221" t="s">
        <v>272</v>
      </c>
      <c r="C8" s="212"/>
      <c r="D8" s="212"/>
      <c r="E8" s="175"/>
    </row>
    <row r="9" spans="1:5" x14ac:dyDescent="0.2">
      <c r="A9" s="165"/>
      <c r="B9" s="212"/>
      <c r="C9" s="212"/>
      <c r="D9" s="212"/>
      <c r="E9" s="175"/>
    </row>
    <row r="10" spans="1:5" x14ac:dyDescent="0.2">
      <c r="A10" s="165"/>
      <c r="B10" s="166"/>
      <c r="C10" s="166"/>
      <c r="D10" s="112"/>
      <c r="E10" s="175"/>
    </row>
    <row r="11" spans="1:5" x14ac:dyDescent="0.2">
      <c r="A11" s="165"/>
      <c r="B11" s="221" t="s">
        <v>300</v>
      </c>
      <c r="C11" s="212"/>
      <c r="D11" s="212"/>
      <c r="E11" s="175"/>
    </row>
    <row r="12" spans="1:5" x14ac:dyDescent="0.2">
      <c r="A12" s="165"/>
      <c r="B12" s="212"/>
      <c r="C12" s="212"/>
      <c r="D12" s="212"/>
      <c r="E12" s="175"/>
    </row>
    <row r="13" spans="1:5" x14ac:dyDescent="0.2">
      <c r="A13" s="165"/>
      <c r="B13" s="166"/>
      <c r="C13" s="166"/>
      <c r="D13" s="112"/>
      <c r="E13" s="175"/>
    </row>
    <row r="14" spans="1:5" x14ac:dyDescent="0.2">
      <c r="A14" s="165"/>
      <c r="B14" s="78" t="s">
        <v>0</v>
      </c>
      <c r="C14" s="166"/>
      <c r="D14" s="77" t="s">
        <v>124</v>
      </c>
      <c r="E14" s="175"/>
    </row>
    <row r="15" spans="1:5" x14ac:dyDescent="0.2">
      <c r="A15" s="165"/>
      <c r="B15" s="166" t="s">
        <v>271</v>
      </c>
      <c r="C15" s="166"/>
      <c r="D15" s="133">
        <v>5000000</v>
      </c>
      <c r="E15" s="110"/>
    </row>
    <row r="16" spans="1:5" x14ac:dyDescent="0.2">
      <c r="A16" s="165"/>
      <c r="B16" s="166" t="s">
        <v>270</v>
      </c>
      <c r="C16" s="166"/>
      <c r="D16" s="70"/>
      <c r="E16" s="175"/>
    </row>
    <row r="17" spans="1:5" x14ac:dyDescent="0.2">
      <c r="A17" s="165"/>
      <c r="B17" s="166" t="s">
        <v>268</v>
      </c>
      <c r="C17" s="166"/>
      <c r="D17" s="70">
        <v>7.2499999999999995E-2</v>
      </c>
      <c r="E17" s="175"/>
    </row>
    <row r="18" spans="1:5" x14ac:dyDescent="0.2">
      <c r="A18" s="165"/>
      <c r="B18" s="166" t="s">
        <v>266</v>
      </c>
      <c r="C18" s="166"/>
      <c r="D18" s="120">
        <f>D15</f>
        <v>5000000</v>
      </c>
      <c r="E18" s="175"/>
    </row>
    <row r="19" spans="1:5" x14ac:dyDescent="0.2">
      <c r="A19" s="165"/>
      <c r="B19" s="166" t="s">
        <v>269</v>
      </c>
      <c r="C19" s="166"/>
      <c r="D19" s="122"/>
      <c r="E19" s="175"/>
    </row>
    <row r="20" spans="1:5" x14ac:dyDescent="0.2">
      <c r="A20" s="165"/>
      <c r="B20" s="166" t="s">
        <v>268</v>
      </c>
      <c r="C20" s="166"/>
      <c r="D20" s="70">
        <v>7.0000000000000007E-2</v>
      </c>
      <c r="E20" s="175"/>
    </row>
    <row r="21" spans="1:5" x14ac:dyDescent="0.2">
      <c r="A21" s="165"/>
      <c r="B21" s="166" t="s">
        <v>267</v>
      </c>
      <c r="C21" s="166"/>
      <c r="D21" s="81">
        <v>7.8</v>
      </c>
      <c r="E21" s="175"/>
    </row>
    <row r="22" spans="1:5" x14ac:dyDescent="0.2">
      <c r="A22" s="165"/>
      <c r="B22" s="166" t="s">
        <v>266</v>
      </c>
      <c r="C22" s="166"/>
      <c r="D22" s="139">
        <f>D15*D21</f>
        <v>39000000</v>
      </c>
      <c r="E22" s="175"/>
    </row>
    <row r="23" spans="1:5" x14ac:dyDescent="0.2">
      <c r="A23" s="165"/>
      <c r="B23" s="166"/>
      <c r="C23" s="166"/>
      <c r="D23" s="109"/>
      <c r="E23" s="175"/>
    </row>
    <row r="24" spans="1:5" x14ac:dyDescent="0.2">
      <c r="A24" s="165"/>
      <c r="B24" s="78" t="s">
        <v>265</v>
      </c>
      <c r="C24" s="166"/>
      <c r="D24" s="166"/>
      <c r="E24" s="175"/>
    </row>
    <row r="25" spans="1:5" x14ac:dyDescent="0.2">
      <c r="A25" s="165"/>
      <c r="B25" s="79"/>
      <c r="C25" s="166"/>
      <c r="D25" s="166"/>
      <c r="E25" s="175"/>
    </row>
    <row r="26" spans="1:5" x14ac:dyDescent="0.2">
      <c r="A26" s="165"/>
      <c r="B26" s="166" t="s">
        <v>264</v>
      </c>
      <c r="C26" s="166"/>
      <c r="D26" s="139">
        <f>D22*(1+D20)</f>
        <v>41730000</v>
      </c>
      <c r="E26" s="175"/>
    </row>
    <row r="27" spans="1:5" x14ac:dyDescent="0.2">
      <c r="A27" s="165"/>
      <c r="B27" s="166" t="s">
        <v>263</v>
      </c>
      <c r="C27" s="166"/>
      <c r="D27" s="120">
        <f>D15*(1+D17)</f>
        <v>5362500</v>
      </c>
      <c r="E27" s="175"/>
    </row>
    <row r="28" spans="1:5" x14ac:dyDescent="0.2">
      <c r="A28" s="165"/>
      <c r="B28" s="79" t="s">
        <v>262</v>
      </c>
      <c r="C28" s="166"/>
      <c r="D28" s="157">
        <f>D26/D27</f>
        <v>7.7818181818181822</v>
      </c>
      <c r="E28" s="175"/>
    </row>
    <row r="29" spans="1:5" x14ac:dyDescent="0.2">
      <c r="A29" s="165"/>
      <c r="B29" s="79"/>
      <c r="C29" s="166"/>
      <c r="D29" s="156"/>
      <c r="E29" s="175"/>
    </row>
    <row r="30" spans="1:5" x14ac:dyDescent="0.2">
      <c r="A30" s="165"/>
      <c r="B30" s="166" t="s">
        <v>261</v>
      </c>
      <c r="C30" s="166"/>
      <c r="D30" s="156"/>
      <c r="E30" s="175"/>
    </row>
    <row r="31" spans="1:5" ht="13.5" thickBot="1" x14ac:dyDescent="0.25">
      <c r="A31" s="170"/>
      <c r="B31" s="171"/>
      <c r="C31" s="171"/>
      <c r="D31" s="171"/>
      <c r="E31" s="177"/>
    </row>
  </sheetData>
  <mergeCells count="4">
    <mergeCell ref="B2:D2"/>
    <mergeCell ref="B4:D5"/>
    <mergeCell ref="B8:D9"/>
    <mergeCell ref="B11:D12"/>
  </mergeCells>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heetViews>
  <sheetFormatPr defaultColWidth="9.33203125" defaultRowHeight="12.75" x14ac:dyDescent="0.2"/>
  <cols>
    <col min="1" max="1" width="3.1640625" style="163" customWidth="1"/>
    <col min="2" max="2" width="30.83203125" style="163" customWidth="1"/>
    <col min="3" max="3" width="3.1640625" style="163" customWidth="1"/>
    <col min="4" max="5" width="16.83203125" style="163" customWidth="1"/>
    <col min="6" max="6" width="16.83203125" style="56" customWidth="1"/>
    <col min="7" max="7" width="3.1640625" style="163" customWidth="1"/>
    <col min="8" max="8" width="16.83203125" style="56" customWidth="1"/>
    <col min="9" max="9" width="2.83203125" style="56" customWidth="1"/>
    <col min="10" max="10" width="16.83203125" style="56" customWidth="1"/>
    <col min="11" max="11" width="2.83203125" style="163" customWidth="1"/>
    <col min="12" max="12" width="15.83203125" style="56" customWidth="1"/>
    <col min="13" max="13" width="3.1640625" style="163" customWidth="1"/>
    <col min="14" max="16384" width="9.33203125" style="163"/>
  </cols>
  <sheetData>
    <row r="1" spans="1:13" x14ac:dyDescent="0.2">
      <c r="A1" s="161"/>
      <c r="B1" s="162"/>
      <c r="C1" s="162"/>
      <c r="D1" s="162"/>
      <c r="E1" s="162"/>
      <c r="F1" s="90"/>
      <c r="G1" s="162"/>
      <c r="H1" s="90"/>
      <c r="I1" s="90"/>
      <c r="J1" s="90"/>
      <c r="K1" s="162"/>
      <c r="L1" s="90"/>
      <c r="M1" s="173"/>
    </row>
    <row r="2" spans="1:13" ht="15.75" x14ac:dyDescent="0.2">
      <c r="A2" s="164"/>
      <c r="B2" s="210" t="s">
        <v>315</v>
      </c>
      <c r="C2" s="210"/>
      <c r="D2" s="210"/>
      <c r="E2" s="210"/>
      <c r="F2" s="213"/>
      <c r="G2" s="213"/>
      <c r="H2" s="213"/>
      <c r="I2" s="213"/>
      <c r="J2" s="218"/>
      <c r="K2" s="218"/>
      <c r="L2" s="218"/>
      <c r="M2" s="174"/>
    </row>
    <row r="3" spans="1:13" x14ac:dyDescent="0.2">
      <c r="A3" s="165"/>
      <c r="B3" s="166"/>
      <c r="C3" s="166"/>
      <c r="D3" s="112"/>
      <c r="E3" s="112"/>
      <c r="F3" s="63"/>
      <c r="G3" s="166"/>
      <c r="H3" s="63"/>
      <c r="I3" s="63"/>
      <c r="J3" s="63"/>
      <c r="K3" s="166"/>
      <c r="L3" s="63"/>
      <c r="M3" s="175"/>
    </row>
    <row r="4" spans="1:13" x14ac:dyDescent="0.2">
      <c r="A4" s="165"/>
      <c r="B4" s="222" t="s">
        <v>305</v>
      </c>
      <c r="C4" s="223"/>
      <c r="D4" s="223"/>
      <c r="E4" s="223"/>
      <c r="F4" s="223"/>
      <c r="G4" s="223"/>
      <c r="H4" s="223"/>
      <c r="I4" s="223"/>
      <c r="J4" s="223"/>
      <c r="K4" s="223"/>
      <c r="L4" s="223"/>
      <c r="M4" s="175"/>
    </row>
    <row r="5" spans="1:13" x14ac:dyDescent="0.2">
      <c r="A5" s="165"/>
      <c r="B5" s="223"/>
      <c r="C5" s="223"/>
      <c r="D5" s="223"/>
      <c r="E5" s="223"/>
      <c r="F5" s="223"/>
      <c r="G5" s="223"/>
      <c r="H5" s="223"/>
      <c r="I5" s="223"/>
      <c r="J5" s="223"/>
      <c r="K5" s="223"/>
      <c r="L5" s="223"/>
      <c r="M5" s="175"/>
    </row>
    <row r="6" spans="1:13" x14ac:dyDescent="0.2">
      <c r="A6" s="165"/>
      <c r="B6" s="176"/>
      <c r="C6" s="176"/>
      <c r="D6" s="176"/>
      <c r="E6" s="176"/>
      <c r="F6" s="176"/>
      <c r="G6" s="176"/>
      <c r="H6" s="176"/>
      <c r="I6" s="176"/>
      <c r="J6" s="176"/>
      <c r="K6" s="176"/>
      <c r="L6" s="176"/>
      <c r="M6" s="175"/>
    </row>
    <row r="7" spans="1:13" x14ac:dyDescent="0.2">
      <c r="A7" s="165"/>
      <c r="B7" s="176" t="s">
        <v>308</v>
      </c>
      <c r="C7" s="176"/>
      <c r="D7" s="176"/>
      <c r="E7" s="176"/>
      <c r="F7" s="176"/>
      <c r="G7" s="176"/>
      <c r="H7" s="176"/>
      <c r="I7" s="176"/>
      <c r="J7" s="176"/>
      <c r="K7" s="176"/>
      <c r="L7" s="176"/>
      <c r="M7" s="175"/>
    </row>
    <row r="8" spans="1:13" x14ac:dyDescent="0.2">
      <c r="A8" s="165"/>
      <c r="B8" s="176" t="s">
        <v>307</v>
      </c>
      <c r="C8" s="176"/>
      <c r="D8" s="176"/>
      <c r="E8" s="176"/>
      <c r="F8" s="176"/>
      <c r="G8" s="176"/>
      <c r="H8" s="176"/>
      <c r="I8" s="176"/>
      <c r="J8" s="176"/>
      <c r="K8" s="176"/>
      <c r="L8" s="176"/>
      <c r="M8" s="175"/>
    </row>
    <row r="9" spans="1:13" x14ac:dyDescent="0.2">
      <c r="A9" s="165"/>
      <c r="B9" s="176" t="s">
        <v>306</v>
      </c>
      <c r="C9" s="176"/>
      <c r="D9" s="176"/>
      <c r="E9" s="176"/>
      <c r="F9" s="176"/>
      <c r="G9" s="176"/>
      <c r="H9" s="176"/>
      <c r="I9" s="176"/>
      <c r="J9" s="176"/>
      <c r="K9" s="176"/>
      <c r="L9" s="176"/>
      <c r="M9" s="175"/>
    </row>
    <row r="10" spans="1:13" x14ac:dyDescent="0.2">
      <c r="A10" s="165"/>
      <c r="B10" s="166"/>
      <c r="C10" s="166"/>
      <c r="D10" s="112"/>
      <c r="E10" s="112"/>
      <c r="F10" s="63"/>
      <c r="G10" s="166"/>
      <c r="H10" s="63"/>
      <c r="I10" s="63"/>
      <c r="J10" s="63"/>
      <c r="K10" s="166"/>
      <c r="L10" s="63"/>
      <c r="M10" s="175"/>
    </row>
    <row r="11" spans="1:13" x14ac:dyDescent="0.2">
      <c r="A11" s="165"/>
      <c r="B11" s="78" t="s">
        <v>0</v>
      </c>
      <c r="C11" s="166"/>
      <c r="D11" s="77" t="s">
        <v>124</v>
      </c>
      <c r="E11" s="65"/>
      <c r="F11" s="63"/>
      <c r="G11" s="166"/>
      <c r="H11" s="63"/>
      <c r="I11" s="63"/>
      <c r="J11" s="63"/>
      <c r="K11" s="166"/>
      <c r="L11" s="63"/>
      <c r="M11" s="175"/>
    </row>
    <row r="12" spans="1:13" x14ac:dyDescent="0.2">
      <c r="A12" s="165"/>
      <c r="B12" s="166" t="s">
        <v>260</v>
      </c>
      <c r="C12" s="166"/>
      <c r="D12" s="109">
        <v>1000</v>
      </c>
      <c r="E12" s="109"/>
      <c r="F12" s="63"/>
      <c r="G12" s="166"/>
      <c r="H12" s="63"/>
      <c r="I12" s="63"/>
      <c r="J12" s="63"/>
      <c r="K12" s="166"/>
      <c r="L12" s="63"/>
      <c r="M12" s="175"/>
    </row>
    <row r="13" spans="1:13" x14ac:dyDescent="0.2">
      <c r="A13" s="165"/>
      <c r="B13" s="166" t="s">
        <v>259</v>
      </c>
      <c r="C13" s="166"/>
      <c r="D13" s="84">
        <v>0.08</v>
      </c>
      <c r="E13" s="109"/>
      <c r="F13" s="63"/>
      <c r="G13" s="166"/>
      <c r="H13" s="63"/>
      <c r="I13" s="63"/>
      <c r="J13" s="63"/>
      <c r="K13" s="166"/>
      <c r="L13" s="63"/>
      <c r="M13" s="175"/>
    </row>
    <row r="14" spans="1:13" x14ac:dyDescent="0.2">
      <c r="A14" s="165"/>
      <c r="B14" s="166" t="s">
        <v>258</v>
      </c>
      <c r="C14" s="166"/>
      <c r="D14" s="155">
        <f>D13/2</f>
        <v>0.04</v>
      </c>
      <c r="E14" s="84"/>
      <c r="F14" s="63"/>
      <c r="G14" s="166"/>
      <c r="H14" s="63"/>
      <c r="I14" s="63"/>
      <c r="J14" s="63"/>
      <c r="K14" s="166"/>
      <c r="L14" s="63"/>
      <c r="M14" s="175"/>
    </row>
    <row r="15" spans="1:13" x14ac:dyDescent="0.2">
      <c r="A15" s="165"/>
      <c r="B15" s="166" t="s">
        <v>257</v>
      </c>
      <c r="C15" s="166"/>
      <c r="D15" s="84"/>
      <c r="E15" s="84"/>
      <c r="F15" s="63"/>
      <c r="G15" s="166"/>
      <c r="H15" s="63"/>
      <c r="I15" s="63"/>
      <c r="J15" s="63"/>
      <c r="K15" s="166"/>
      <c r="L15" s="63"/>
      <c r="M15" s="175"/>
    </row>
    <row r="16" spans="1:13" x14ac:dyDescent="0.2">
      <c r="A16" s="165"/>
      <c r="B16" s="166" t="s">
        <v>256</v>
      </c>
      <c r="C16" s="166"/>
      <c r="D16" s="154" t="s">
        <v>293</v>
      </c>
      <c r="E16" s="154"/>
      <c r="F16" s="63"/>
      <c r="G16" s="166"/>
      <c r="H16" s="63"/>
      <c r="I16" s="63"/>
      <c r="J16" s="63"/>
      <c r="K16" s="166"/>
      <c r="L16" s="63"/>
      <c r="M16" s="175"/>
    </row>
    <row r="17" spans="1:13" x14ac:dyDescent="0.2">
      <c r="A17" s="165"/>
      <c r="B17" s="166" t="s">
        <v>255</v>
      </c>
      <c r="C17" s="166"/>
      <c r="D17" s="154" t="s">
        <v>292</v>
      </c>
      <c r="E17" s="154"/>
      <c r="F17" s="63"/>
      <c r="G17" s="166"/>
      <c r="H17" s="63"/>
      <c r="I17" s="63"/>
      <c r="J17" s="63"/>
      <c r="K17" s="166"/>
      <c r="L17" s="63"/>
      <c r="M17" s="175"/>
    </row>
    <row r="18" spans="1:13" x14ac:dyDescent="0.2">
      <c r="A18" s="165"/>
      <c r="B18" s="166"/>
      <c r="C18" s="166"/>
      <c r="D18" s="154"/>
      <c r="E18" s="154"/>
      <c r="F18" s="63"/>
      <c r="G18" s="166"/>
      <c r="H18" s="63"/>
      <c r="I18" s="63"/>
      <c r="J18" s="63"/>
      <c r="K18" s="166"/>
      <c r="L18" s="63"/>
      <c r="M18" s="175"/>
    </row>
    <row r="19" spans="1:13" x14ac:dyDescent="0.2">
      <c r="A19" s="165"/>
      <c r="B19" s="166"/>
      <c r="C19" s="166"/>
      <c r="D19" s="166"/>
      <c r="E19" s="166"/>
      <c r="F19" s="65" t="s">
        <v>247</v>
      </c>
      <c r="G19" s="166"/>
      <c r="H19" s="224" t="s">
        <v>254</v>
      </c>
      <c r="I19" s="224"/>
      <c r="J19" s="224"/>
      <c r="K19" s="166"/>
      <c r="L19" s="65" t="s">
        <v>253</v>
      </c>
      <c r="M19" s="175"/>
    </row>
    <row r="20" spans="1:13" x14ac:dyDescent="0.2">
      <c r="A20" s="165"/>
      <c r="B20" s="166"/>
      <c r="C20" s="166"/>
      <c r="D20" s="65" t="s">
        <v>252</v>
      </c>
      <c r="E20" s="65" t="s">
        <v>251</v>
      </c>
      <c r="F20" s="65" t="s">
        <v>250</v>
      </c>
      <c r="G20" s="166"/>
      <c r="H20" s="65" t="s">
        <v>249</v>
      </c>
      <c r="I20" s="65"/>
      <c r="J20" s="65" t="s">
        <v>248</v>
      </c>
      <c r="K20" s="166"/>
      <c r="L20" s="65" t="s">
        <v>247</v>
      </c>
      <c r="M20" s="175"/>
    </row>
    <row r="21" spans="1:13" x14ac:dyDescent="0.2">
      <c r="A21" s="165"/>
      <c r="B21" s="78" t="s">
        <v>246</v>
      </c>
      <c r="C21" s="166"/>
      <c r="D21" s="77" t="s">
        <v>245</v>
      </c>
      <c r="E21" s="77" t="s">
        <v>244</v>
      </c>
      <c r="F21" s="77" t="s">
        <v>243</v>
      </c>
      <c r="G21" s="166"/>
      <c r="H21" s="77" t="s">
        <v>242</v>
      </c>
      <c r="I21" s="77"/>
      <c r="J21" s="77" t="s">
        <v>241</v>
      </c>
      <c r="K21" s="166"/>
      <c r="L21" s="77" t="s">
        <v>240</v>
      </c>
      <c r="M21" s="175"/>
    </row>
    <row r="22" spans="1:13" x14ac:dyDescent="0.2">
      <c r="A22" s="165"/>
      <c r="B22" s="166"/>
      <c r="C22" s="166"/>
      <c r="D22" s="166"/>
      <c r="E22" s="166"/>
      <c r="F22" s="63"/>
      <c r="G22" s="166"/>
      <c r="H22" s="63"/>
      <c r="I22" s="63"/>
      <c r="J22" s="63"/>
      <c r="K22" s="166"/>
      <c r="L22" s="63"/>
      <c r="M22" s="175"/>
    </row>
    <row r="23" spans="1:13" x14ac:dyDescent="0.2">
      <c r="A23" s="165"/>
      <c r="B23" s="166" t="s">
        <v>294</v>
      </c>
      <c r="C23" s="166"/>
      <c r="D23" s="82">
        <v>122</v>
      </c>
      <c r="E23" s="82">
        <f>D23</f>
        <v>122</v>
      </c>
      <c r="F23" s="103">
        <f t="shared" ref="F23:F28" si="0">$D$12*$D$14*(D23/180)</f>
        <v>27.111111111111114</v>
      </c>
      <c r="G23" s="166"/>
      <c r="H23" s="135">
        <f t="shared" ref="H23:H29" si="1">(E23/180)</f>
        <v>0.67777777777777781</v>
      </c>
      <c r="I23" s="135"/>
      <c r="J23" s="151">
        <f t="shared" ref="J23:J29" si="2">(1+$D$14)^(H23)</f>
        <v>1.0269394055602699</v>
      </c>
      <c r="K23" s="166"/>
      <c r="L23" s="103">
        <f t="shared" ref="L23:L29" si="3">F23/J23</f>
        <v>26.399913144164564</v>
      </c>
      <c r="M23" s="175"/>
    </row>
    <row r="24" spans="1:13" x14ac:dyDescent="0.2">
      <c r="A24" s="165"/>
      <c r="B24" s="166" t="s">
        <v>295</v>
      </c>
      <c r="C24" s="166"/>
      <c r="D24" s="82">
        <v>180</v>
      </c>
      <c r="E24" s="82">
        <f>SUM(D$23:$D24)</f>
        <v>302</v>
      </c>
      <c r="F24" s="103">
        <f t="shared" si="0"/>
        <v>40</v>
      </c>
      <c r="G24" s="166"/>
      <c r="H24" s="135">
        <f t="shared" si="1"/>
        <v>1.6777777777777778</v>
      </c>
      <c r="I24" s="135"/>
      <c r="J24" s="151">
        <f t="shared" si="2"/>
        <v>1.0680169817826808</v>
      </c>
      <c r="K24" s="166"/>
      <c r="L24" s="103">
        <f t="shared" si="3"/>
        <v>37.452588004016555</v>
      </c>
      <c r="M24" s="175"/>
    </row>
    <row r="25" spans="1:13" x14ac:dyDescent="0.2">
      <c r="A25" s="165"/>
      <c r="B25" s="166" t="s">
        <v>296</v>
      </c>
      <c r="C25" s="166"/>
      <c r="D25" s="82">
        <v>180</v>
      </c>
      <c r="E25" s="82">
        <f>SUM(D$23:$D25)</f>
        <v>482</v>
      </c>
      <c r="F25" s="103">
        <f t="shared" si="0"/>
        <v>40</v>
      </c>
      <c r="G25" s="166"/>
      <c r="H25" s="135">
        <f t="shared" si="1"/>
        <v>2.6777777777777776</v>
      </c>
      <c r="I25" s="135"/>
      <c r="J25" s="151">
        <f t="shared" si="2"/>
        <v>1.1107376610539881</v>
      </c>
      <c r="K25" s="166"/>
      <c r="L25" s="103">
        <f t="shared" si="3"/>
        <v>36.012103850015919</v>
      </c>
      <c r="M25" s="175"/>
    </row>
    <row r="26" spans="1:13" x14ac:dyDescent="0.2">
      <c r="A26" s="165"/>
      <c r="B26" s="166" t="s">
        <v>297</v>
      </c>
      <c r="C26" s="166"/>
      <c r="D26" s="82">
        <v>180</v>
      </c>
      <c r="E26" s="82">
        <f>SUM(D$23:$D26)</f>
        <v>662</v>
      </c>
      <c r="F26" s="103">
        <f t="shared" si="0"/>
        <v>40</v>
      </c>
      <c r="G26" s="166"/>
      <c r="H26" s="135">
        <f t="shared" si="1"/>
        <v>3.6777777777777776</v>
      </c>
      <c r="I26" s="135"/>
      <c r="J26" s="151">
        <f t="shared" si="2"/>
        <v>1.1551671674961477</v>
      </c>
      <c r="K26" s="166"/>
      <c r="L26" s="103">
        <f t="shared" si="3"/>
        <v>34.627022932707611</v>
      </c>
      <c r="M26" s="175"/>
    </row>
    <row r="27" spans="1:13" x14ac:dyDescent="0.2">
      <c r="A27" s="165"/>
      <c r="B27" s="166" t="s">
        <v>290</v>
      </c>
      <c r="C27" s="166"/>
      <c r="D27" s="82">
        <v>180</v>
      </c>
      <c r="E27" s="82">
        <f>SUM(D$23:$D27)</f>
        <v>842</v>
      </c>
      <c r="F27" s="103">
        <f t="shared" si="0"/>
        <v>40</v>
      </c>
      <c r="G27" s="166"/>
      <c r="H27" s="135">
        <f t="shared" si="1"/>
        <v>4.677777777777778</v>
      </c>
      <c r="I27" s="135"/>
      <c r="J27" s="151">
        <f t="shared" si="2"/>
        <v>1.2013738541959935</v>
      </c>
      <c r="K27" s="166"/>
      <c r="L27" s="103">
        <f t="shared" si="3"/>
        <v>33.295214358372704</v>
      </c>
      <c r="M27" s="175"/>
    </row>
    <row r="28" spans="1:13" x14ac:dyDescent="0.2">
      <c r="A28" s="165"/>
      <c r="B28" s="166" t="s">
        <v>291</v>
      </c>
      <c r="C28" s="166"/>
      <c r="D28" s="82">
        <v>62</v>
      </c>
      <c r="E28" s="82">
        <f>SUM(D$23:$D28)</f>
        <v>904</v>
      </c>
      <c r="F28" s="103">
        <f t="shared" si="0"/>
        <v>13.777777777777779</v>
      </c>
      <c r="G28" s="166"/>
      <c r="H28" s="135">
        <f t="shared" si="1"/>
        <v>5.0222222222222221</v>
      </c>
      <c r="I28" s="135"/>
      <c r="J28" s="151">
        <f t="shared" si="2"/>
        <v>1.2177137645189904</v>
      </c>
      <c r="K28" s="166"/>
      <c r="L28" s="103">
        <f t="shared" si="3"/>
        <v>11.314463365058655</v>
      </c>
      <c r="M28" s="175"/>
    </row>
    <row r="29" spans="1:13" x14ac:dyDescent="0.2">
      <c r="A29" s="165"/>
      <c r="B29" s="166" t="s">
        <v>239</v>
      </c>
      <c r="C29" s="166"/>
      <c r="D29" s="166"/>
      <c r="E29" s="153">
        <f>E28</f>
        <v>904</v>
      </c>
      <c r="F29" s="152">
        <f>D12</f>
        <v>1000</v>
      </c>
      <c r="G29" s="166"/>
      <c r="H29" s="135">
        <f t="shared" si="1"/>
        <v>5.0222222222222221</v>
      </c>
      <c r="I29" s="135"/>
      <c r="J29" s="151">
        <f t="shared" si="2"/>
        <v>1.2177137645189904</v>
      </c>
      <c r="K29" s="166"/>
      <c r="L29" s="150">
        <f t="shared" si="3"/>
        <v>821.211050689741</v>
      </c>
      <c r="M29" s="175"/>
    </row>
    <row r="30" spans="1:13" x14ac:dyDescent="0.2">
      <c r="A30" s="165"/>
      <c r="B30" s="166"/>
      <c r="C30" s="166"/>
      <c r="D30" s="166"/>
      <c r="E30" s="166"/>
      <c r="F30" s="63"/>
      <c r="G30" s="166"/>
      <c r="H30" s="63"/>
      <c r="I30" s="63"/>
      <c r="J30" s="63"/>
      <c r="K30" s="166"/>
      <c r="L30" s="149">
        <f>SUM(L23:L29)</f>
        <v>1000.312356344077</v>
      </c>
      <c r="M30" s="175"/>
    </row>
    <row r="31" spans="1:13" x14ac:dyDescent="0.2">
      <c r="A31" s="165"/>
      <c r="B31" s="166"/>
      <c r="C31" s="166"/>
      <c r="D31" s="166"/>
      <c r="E31" s="166"/>
      <c r="F31" s="63"/>
      <c r="G31" s="166"/>
      <c r="H31" s="63"/>
      <c r="I31" s="63"/>
      <c r="J31" s="63"/>
      <c r="K31" s="166"/>
      <c r="L31" s="148"/>
      <c r="M31" s="175"/>
    </row>
    <row r="32" spans="1:13" x14ac:dyDescent="0.2">
      <c r="A32" s="165"/>
      <c r="B32" s="166" t="s">
        <v>238</v>
      </c>
      <c r="C32" s="166"/>
      <c r="D32" s="166"/>
      <c r="E32" s="166"/>
      <c r="F32" s="63"/>
      <c r="G32" s="166"/>
      <c r="H32" s="63"/>
      <c r="I32" s="63"/>
      <c r="J32" s="63"/>
      <c r="K32" s="166"/>
      <c r="L32" s="63"/>
      <c r="M32" s="175"/>
    </row>
    <row r="33" spans="1:13" x14ac:dyDescent="0.2">
      <c r="A33" s="165"/>
      <c r="B33" s="166" t="s">
        <v>237</v>
      </c>
      <c r="C33" s="166"/>
      <c r="D33" s="166"/>
      <c r="E33" s="166"/>
      <c r="F33" s="63"/>
      <c r="G33" s="166"/>
      <c r="H33" s="63"/>
      <c r="I33" s="63"/>
      <c r="J33" s="63"/>
      <c r="K33" s="166"/>
      <c r="L33" s="63"/>
      <c r="M33" s="175"/>
    </row>
    <row r="34" spans="1:13" x14ac:dyDescent="0.2">
      <c r="A34" s="165"/>
      <c r="B34" s="166" t="s">
        <v>236</v>
      </c>
      <c r="C34" s="166"/>
      <c r="D34" s="166"/>
      <c r="E34" s="166"/>
      <c r="F34" s="63"/>
      <c r="G34" s="166"/>
      <c r="H34" s="63"/>
      <c r="I34" s="63"/>
      <c r="J34" s="63"/>
      <c r="K34" s="166"/>
      <c r="L34" s="63"/>
      <c r="M34" s="175"/>
    </row>
    <row r="35" spans="1:13" ht="13.5" thickBot="1" x14ac:dyDescent="0.25">
      <c r="A35" s="170"/>
      <c r="B35" s="171"/>
      <c r="C35" s="171"/>
      <c r="D35" s="171"/>
      <c r="E35" s="171"/>
      <c r="F35" s="59"/>
      <c r="G35" s="171"/>
      <c r="H35" s="59"/>
      <c r="I35" s="59"/>
      <c r="J35" s="59"/>
      <c r="K35" s="171"/>
      <c r="L35" s="59"/>
      <c r="M35" s="177"/>
    </row>
  </sheetData>
  <mergeCells count="3">
    <mergeCell ref="B2:L2"/>
    <mergeCell ref="B4:L5"/>
    <mergeCell ref="H19:J19"/>
  </mergeCells>
  <printOptions horizontalCentered="1"/>
  <pageMargins left="0.2" right="0.2" top="0.75" bottom="0.75" header="0.3" footer="0.3"/>
  <pageSetup scale="77" orientation="portrait" r:id="rId1"/>
  <ignoredErrors>
    <ignoredError sqref="E24:E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heetViews>
  <sheetFormatPr defaultColWidth="9.33203125" defaultRowHeight="12.75" x14ac:dyDescent="0.2"/>
  <cols>
    <col min="1" max="1" width="3.1640625" style="163" customWidth="1"/>
    <col min="2" max="2" width="50.83203125" style="163" customWidth="1"/>
    <col min="3" max="3" width="3.1640625" style="163" customWidth="1"/>
    <col min="4" max="4" width="16.83203125" style="163" customWidth="1"/>
    <col min="5" max="5" width="2.83203125" style="56" customWidth="1"/>
    <col min="6" max="16384" width="9.33203125" style="163"/>
  </cols>
  <sheetData>
    <row r="1" spans="1:5" x14ac:dyDescent="0.2">
      <c r="A1" s="161"/>
      <c r="B1" s="162"/>
      <c r="C1" s="162"/>
      <c r="D1" s="162"/>
      <c r="E1" s="89"/>
    </row>
    <row r="2" spans="1:5" ht="15.75" x14ac:dyDescent="0.2">
      <c r="A2" s="164"/>
      <c r="B2" s="210" t="s">
        <v>314</v>
      </c>
      <c r="C2" s="210"/>
      <c r="D2" s="210"/>
      <c r="E2" s="87"/>
    </row>
    <row r="3" spans="1:5" x14ac:dyDescent="0.2">
      <c r="A3" s="165"/>
      <c r="B3" s="166"/>
      <c r="C3" s="166"/>
      <c r="D3" s="112"/>
      <c r="E3" s="61"/>
    </row>
    <row r="4" spans="1:5" x14ac:dyDescent="0.2">
      <c r="A4" s="165"/>
      <c r="B4" s="221" t="s">
        <v>298</v>
      </c>
      <c r="C4" s="212"/>
      <c r="D4" s="212"/>
      <c r="E4" s="61"/>
    </row>
    <row r="5" spans="1:5" x14ac:dyDescent="0.2">
      <c r="A5" s="165"/>
      <c r="B5" s="212"/>
      <c r="C5" s="212"/>
      <c r="D5" s="212"/>
      <c r="E5" s="61"/>
    </row>
    <row r="6" spans="1:5" x14ac:dyDescent="0.2">
      <c r="A6" s="165"/>
      <c r="B6" s="212"/>
      <c r="C6" s="212"/>
      <c r="D6" s="212"/>
      <c r="E6" s="61"/>
    </row>
    <row r="7" spans="1:5" x14ac:dyDescent="0.2">
      <c r="A7" s="165"/>
      <c r="B7" s="166"/>
      <c r="C7" s="166"/>
      <c r="D7" s="112"/>
      <c r="E7" s="61"/>
    </row>
    <row r="8" spans="1:5" x14ac:dyDescent="0.2">
      <c r="A8" s="165"/>
      <c r="B8" s="78" t="s">
        <v>0</v>
      </c>
      <c r="C8" s="166"/>
      <c r="D8" s="77" t="s">
        <v>124</v>
      </c>
      <c r="E8" s="61"/>
    </row>
    <row r="9" spans="1:5" x14ac:dyDescent="0.2">
      <c r="A9" s="165"/>
      <c r="B9" s="166" t="s">
        <v>235</v>
      </c>
      <c r="C9" s="166"/>
      <c r="D9" s="133">
        <v>2000000</v>
      </c>
      <c r="E9" s="61"/>
    </row>
    <row r="10" spans="1:5" x14ac:dyDescent="0.2">
      <c r="A10" s="165"/>
      <c r="B10" s="166" t="s">
        <v>234</v>
      </c>
      <c r="C10" s="166"/>
      <c r="D10" s="82">
        <v>60</v>
      </c>
      <c r="E10" s="61"/>
    </row>
    <row r="11" spans="1:5" x14ac:dyDescent="0.2">
      <c r="A11" s="165"/>
      <c r="B11" s="166" t="s">
        <v>233</v>
      </c>
      <c r="C11" s="166"/>
      <c r="D11" s="70">
        <v>0.06</v>
      </c>
      <c r="E11" s="61"/>
    </row>
    <row r="12" spans="1:5" x14ac:dyDescent="0.2">
      <c r="A12" s="165"/>
      <c r="B12" s="166"/>
      <c r="C12" s="166"/>
      <c r="D12" s="70"/>
      <c r="E12" s="61"/>
    </row>
    <row r="13" spans="1:5" x14ac:dyDescent="0.2">
      <c r="A13" s="165"/>
      <c r="B13" s="166"/>
      <c r="C13" s="166"/>
      <c r="D13" s="109"/>
      <c r="E13" s="61"/>
    </row>
    <row r="14" spans="1:5" x14ac:dyDescent="0.2">
      <c r="A14" s="165"/>
      <c r="B14" s="78" t="s">
        <v>232</v>
      </c>
      <c r="C14" s="166"/>
      <c r="D14" s="77" t="s">
        <v>124</v>
      </c>
      <c r="E14" s="61"/>
    </row>
    <row r="15" spans="1:5" x14ac:dyDescent="0.2">
      <c r="A15" s="165"/>
      <c r="B15" s="166"/>
      <c r="C15" s="166"/>
      <c r="D15" s="79"/>
      <c r="E15" s="61"/>
    </row>
    <row r="16" spans="1:5" x14ac:dyDescent="0.2">
      <c r="A16" s="165"/>
      <c r="B16" s="166" t="s">
        <v>231</v>
      </c>
      <c r="C16" s="166"/>
      <c r="D16" s="103">
        <f>D9</f>
        <v>2000000</v>
      </c>
      <c r="E16" s="61"/>
    </row>
    <row r="17" spans="1:5" x14ac:dyDescent="0.2">
      <c r="A17" s="165"/>
      <c r="B17" s="166" t="s">
        <v>230</v>
      </c>
      <c r="C17" s="166"/>
      <c r="D17" s="102">
        <f>1+ ((D10/360)*(D11))</f>
        <v>1.01</v>
      </c>
      <c r="E17" s="61"/>
    </row>
    <row r="18" spans="1:5" x14ac:dyDescent="0.2">
      <c r="A18" s="165"/>
      <c r="B18" s="166" t="s">
        <v>229</v>
      </c>
      <c r="C18" s="166"/>
      <c r="D18" s="147">
        <f>D16/D17</f>
        <v>1980198.0198019801</v>
      </c>
      <c r="E18" s="61"/>
    </row>
    <row r="19" spans="1:5" ht="13.5" thickBot="1" x14ac:dyDescent="0.25">
      <c r="A19" s="170"/>
      <c r="B19" s="171"/>
      <c r="C19" s="171"/>
      <c r="D19" s="146"/>
      <c r="E19" s="58"/>
    </row>
  </sheetData>
  <mergeCells count="2">
    <mergeCell ref="B2:D2"/>
    <mergeCell ref="B4:D6"/>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heetViews>
  <sheetFormatPr defaultColWidth="9.33203125" defaultRowHeight="12.75" x14ac:dyDescent="0.2"/>
  <cols>
    <col min="1" max="1" width="2.83203125" style="56" customWidth="1"/>
    <col min="2" max="2" width="30.83203125" style="56" customWidth="1"/>
    <col min="3" max="3" width="2.83203125" style="56" customWidth="1"/>
    <col min="4" max="4" width="16.83203125" style="56" customWidth="1"/>
    <col min="5" max="5" width="2.83203125" style="57" customWidth="1"/>
    <col min="6" max="6" width="14.83203125" style="56" customWidth="1"/>
    <col min="7" max="7" width="2.83203125" style="56" customWidth="1"/>
    <col min="8" max="8" width="14.83203125" style="56" customWidth="1"/>
    <col min="9" max="9" width="2.83203125" style="56" customWidth="1"/>
    <col min="10" max="10" width="14.83203125" style="56" customWidth="1"/>
    <col min="11" max="11" width="2.83203125" style="57" customWidth="1"/>
    <col min="12" max="12" width="14.83203125" style="56" customWidth="1"/>
    <col min="13" max="13" width="2.83203125" style="57" customWidth="1"/>
    <col min="14" max="16384" width="9.33203125" style="56"/>
  </cols>
  <sheetData>
    <row r="1" spans="1:13" x14ac:dyDescent="0.2">
      <c r="A1" s="91"/>
      <c r="B1" s="90"/>
      <c r="C1" s="90"/>
      <c r="D1" s="90"/>
      <c r="E1" s="90"/>
      <c r="F1" s="90"/>
      <c r="G1" s="90"/>
      <c r="H1" s="90"/>
      <c r="I1" s="90"/>
      <c r="J1" s="90"/>
      <c r="K1" s="90"/>
      <c r="L1" s="90"/>
      <c r="M1" s="89"/>
    </row>
    <row r="2" spans="1:13" ht="15.75" x14ac:dyDescent="0.2">
      <c r="A2" s="88"/>
      <c r="B2" s="210" t="s">
        <v>311</v>
      </c>
      <c r="C2" s="210"/>
      <c r="D2" s="210"/>
      <c r="E2" s="218"/>
      <c r="F2" s="218"/>
      <c r="G2" s="218"/>
      <c r="H2" s="218"/>
      <c r="I2" s="218"/>
      <c r="J2" s="218"/>
      <c r="K2" s="218"/>
      <c r="L2" s="218"/>
      <c r="M2" s="87"/>
    </row>
    <row r="3" spans="1:13" x14ac:dyDescent="0.2">
      <c r="A3" s="62"/>
      <c r="B3" s="86"/>
      <c r="C3" s="63"/>
      <c r="D3" s="63"/>
      <c r="E3" s="63"/>
      <c r="F3" s="63"/>
      <c r="G3" s="63"/>
      <c r="H3" s="63"/>
      <c r="I3" s="63"/>
      <c r="J3" s="63"/>
      <c r="K3" s="63"/>
      <c r="L3" s="63"/>
      <c r="M3" s="61"/>
    </row>
    <row r="4" spans="1:13" x14ac:dyDescent="0.2">
      <c r="A4" s="62"/>
      <c r="B4" s="211" t="s">
        <v>274</v>
      </c>
      <c r="C4" s="226"/>
      <c r="D4" s="226"/>
      <c r="E4" s="226"/>
      <c r="F4" s="226"/>
      <c r="G4" s="226"/>
      <c r="H4" s="226"/>
      <c r="I4" s="226"/>
      <c r="J4" s="226"/>
      <c r="K4" s="226"/>
      <c r="L4" s="226"/>
      <c r="M4" s="61"/>
    </row>
    <row r="5" spans="1:13" x14ac:dyDescent="0.2">
      <c r="A5" s="62"/>
      <c r="B5" s="226"/>
      <c r="C5" s="226"/>
      <c r="D5" s="226"/>
      <c r="E5" s="226"/>
      <c r="F5" s="226"/>
      <c r="G5" s="226"/>
      <c r="H5" s="226"/>
      <c r="I5" s="226"/>
      <c r="J5" s="226"/>
      <c r="K5" s="226"/>
      <c r="L5" s="226"/>
      <c r="M5" s="61"/>
    </row>
    <row r="6" spans="1:13" x14ac:dyDescent="0.2">
      <c r="A6" s="62"/>
      <c r="B6" s="85"/>
      <c r="C6" s="85"/>
      <c r="D6" s="85"/>
      <c r="E6" s="85"/>
      <c r="F6" s="85"/>
      <c r="G6" s="85"/>
      <c r="H6" s="85"/>
      <c r="I6" s="85"/>
      <c r="J6" s="85"/>
      <c r="K6" s="85"/>
      <c r="L6" s="85"/>
      <c r="M6" s="61"/>
    </row>
    <row r="7" spans="1:13" x14ac:dyDescent="0.2">
      <c r="A7" s="62"/>
      <c r="B7" s="226" t="s">
        <v>275</v>
      </c>
      <c r="C7" s="226"/>
      <c r="D7" s="226"/>
      <c r="E7" s="226"/>
      <c r="F7" s="226"/>
      <c r="G7" s="226"/>
      <c r="H7" s="226"/>
      <c r="I7" s="226"/>
      <c r="J7" s="226"/>
      <c r="K7" s="226"/>
      <c r="L7" s="226"/>
      <c r="M7" s="61"/>
    </row>
    <row r="8" spans="1:13" x14ac:dyDescent="0.2">
      <c r="A8" s="62"/>
      <c r="B8" s="226"/>
      <c r="C8" s="226"/>
      <c r="D8" s="226"/>
      <c r="E8" s="226"/>
      <c r="F8" s="226"/>
      <c r="G8" s="226"/>
      <c r="H8" s="226"/>
      <c r="I8" s="226"/>
      <c r="J8" s="226"/>
      <c r="K8" s="226"/>
      <c r="L8" s="226"/>
      <c r="M8" s="61"/>
    </row>
    <row r="9" spans="1:13" x14ac:dyDescent="0.2">
      <c r="A9" s="62"/>
      <c r="B9" s="79"/>
      <c r="C9" s="63"/>
      <c r="D9" s="63"/>
      <c r="E9" s="63"/>
      <c r="F9" s="63"/>
      <c r="G9" s="63"/>
      <c r="H9" s="63"/>
      <c r="I9" s="63"/>
      <c r="J9" s="63"/>
      <c r="K9" s="63"/>
      <c r="L9" s="63"/>
      <c r="M9" s="61"/>
    </row>
    <row r="10" spans="1:13" x14ac:dyDescent="0.2">
      <c r="A10" s="62"/>
      <c r="B10" s="78" t="s">
        <v>125</v>
      </c>
      <c r="C10" s="63"/>
      <c r="D10" s="77" t="s">
        <v>124</v>
      </c>
      <c r="E10" s="63"/>
      <c r="F10" s="63"/>
      <c r="G10" s="63"/>
      <c r="H10" s="63"/>
      <c r="I10" s="63"/>
      <c r="J10" s="63"/>
      <c r="K10" s="63"/>
      <c r="L10" s="63"/>
      <c r="M10" s="61"/>
    </row>
    <row r="11" spans="1:13" x14ac:dyDescent="0.2">
      <c r="A11" s="62"/>
      <c r="B11" s="79" t="s">
        <v>13</v>
      </c>
      <c r="C11" s="63"/>
      <c r="D11" s="84">
        <v>0.3</v>
      </c>
      <c r="E11" s="63"/>
      <c r="F11" s="63"/>
      <c r="G11" s="63"/>
      <c r="H11" s="63"/>
      <c r="I11" s="63"/>
      <c r="J11" s="63"/>
      <c r="K11" s="63"/>
      <c r="L11" s="63"/>
      <c r="M11" s="61"/>
    </row>
    <row r="12" spans="1:13" x14ac:dyDescent="0.2">
      <c r="A12" s="62"/>
      <c r="B12" s="79" t="s">
        <v>123</v>
      </c>
      <c r="C12" s="63"/>
      <c r="D12" s="83">
        <v>6000000</v>
      </c>
      <c r="E12" s="63"/>
      <c r="F12" s="63"/>
      <c r="G12" s="63"/>
      <c r="H12" s="63"/>
      <c r="I12" s="63"/>
      <c r="J12" s="63"/>
      <c r="K12" s="63"/>
      <c r="L12" s="63"/>
      <c r="M12" s="61"/>
    </row>
    <row r="13" spans="1:13" x14ac:dyDescent="0.2">
      <c r="A13" s="62"/>
      <c r="B13" s="79" t="s">
        <v>122</v>
      </c>
      <c r="C13" s="63"/>
      <c r="D13" s="82">
        <v>750000000</v>
      </c>
      <c r="E13" s="63"/>
      <c r="F13" s="63"/>
      <c r="G13" s="63"/>
      <c r="H13" s="63"/>
      <c r="I13" s="63"/>
      <c r="J13" s="63"/>
      <c r="K13" s="63"/>
      <c r="L13" s="63"/>
      <c r="M13" s="61"/>
    </row>
    <row r="14" spans="1:13" x14ac:dyDescent="0.2">
      <c r="A14" s="62"/>
      <c r="B14" s="79" t="s">
        <v>121</v>
      </c>
      <c r="C14" s="63"/>
      <c r="D14" s="81">
        <v>1.24</v>
      </c>
      <c r="E14" s="63"/>
      <c r="F14" s="63"/>
      <c r="G14" s="63"/>
      <c r="H14" s="63"/>
      <c r="I14" s="63"/>
      <c r="J14" s="63"/>
      <c r="K14" s="63"/>
      <c r="L14" s="63"/>
      <c r="M14" s="61"/>
    </row>
    <row r="15" spans="1:13" x14ac:dyDescent="0.2">
      <c r="A15" s="62"/>
      <c r="B15" s="79" t="s">
        <v>120</v>
      </c>
      <c r="C15" s="63"/>
      <c r="D15" s="81">
        <v>1.86</v>
      </c>
      <c r="E15" s="63"/>
      <c r="F15" s="63"/>
      <c r="G15" s="63"/>
      <c r="H15" s="63"/>
      <c r="I15" s="63"/>
      <c r="J15" s="63"/>
      <c r="K15" s="63"/>
      <c r="L15" s="63"/>
      <c r="M15" s="61"/>
    </row>
    <row r="16" spans="1:13" x14ac:dyDescent="0.2">
      <c r="A16" s="62"/>
      <c r="B16" s="79" t="s">
        <v>119</v>
      </c>
      <c r="C16" s="63"/>
      <c r="D16" s="80">
        <v>109</v>
      </c>
      <c r="E16" s="63"/>
      <c r="F16" s="63"/>
      <c r="G16" s="63"/>
      <c r="H16" s="63"/>
      <c r="I16" s="63"/>
      <c r="J16" s="63"/>
      <c r="K16" s="63"/>
      <c r="L16" s="63"/>
      <c r="M16" s="61"/>
    </row>
    <row r="17" spans="1:13" x14ac:dyDescent="0.2">
      <c r="A17" s="62"/>
      <c r="B17" s="79"/>
      <c r="C17" s="63"/>
      <c r="D17" s="80"/>
      <c r="E17" s="63"/>
      <c r="F17" s="63"/>
      <c r="G17" s="63"/>
      <c r="H17" s="63"/>
      <c r="I17" s="63"/>
      <c r="J17" s="63"/>
      <c r="K17" s="63"/>
      <c r="L17" s="63"/>
      <c r="M17" s="61"/>
    </row>
    <row r="18" spans="1:13" x14ac:dyDescent="0.2">
      <c r="A18" s="62"/>
      <c r="B18" s="79"/>
      <c r="C18" s="63"/>
      <c r="D18" s="63"/>
      <c r="E18" s="63"/>
      <c r="F18" s="63"/>
      <c r="G18" s="63"/>
      <c r="H18" s="63"/>
      <c r="I18" s="63"/>
      <c r="J18" s="63"/>
      <c r="K18" s="63"/>
      <c r="L18" s="65" t="s">
        <v>118</v>
      </c>
      <c r="M18" s="61"/>
    </row>
    <row r="19" spans="1:13" x14ac:dyDescent="0.2">
      <c r="A19" s="62"/>
      <c r="B19" s="63"/>
      <c r="C19" s="63"/>
      <c r="D19" s="65" t="s">
        <v>117</v>
      </c>
      <c r="E19" s="63"/>
      <c r="F19" s="63"/>
      <c r="G19" s="63"/>
      <c r="H19" s="65" t="s">
        <v>116</v>
      </c>
      <c r="I19" s="63"/>
      <c r="J19" s="65" t="s">
        <v>115</v>
      </c>
      <c r="K19" s="63"/>
      <c r="L19" s="65" t="s">
        <v>114</v>
      </c>
      <c r="M19" s="61"/>
    </row>
    <row r="20" spans="1:13" x14ac:dyDescent="0.2">
      <c r="A20" s="62"/>
      <c r="B20" s="78" t="s">
        <v>114</v>
      </c>
      <c r="C20" s="63"/>
      <c r="D20" s="77" t="s">
        <v>113</v>
      </c>
      <c r="E20" s="63"/>
      <c r="F20" s="77" t="s">
        <v>112</v>
      </c>
      <c r="G20" s="63"/>
      <c r="H20" s="77" t="s">
        <v>111</v>
      </c>
      <c r="I20" s="63"/>
      <c r="J20" s="77" t="s">
        <v>111</v>
      </c>
      <c r="K20" s="63"/>
      <c r="L20" s="77" t="s">
        <v>111</v>
      </c>
      <c r="M20" s="61"/>
    </row>
    <row r="21" spans="1:13" x14ac:dyDescent="0.2">
      <c r="A21" s="62"/>
      <c r="B21" s="63" t="s">
        <v>110</v>
      </c>
      <c r="C21" s="63"/>
      <c r="D21" s="76">
        <v>10000000</v>
      </c>
      <c r="E21" s="63"/>
      <c r="F21" s="66">
        <f t="shared" ref="F21:F26" si="0">D21/$D$26</f>
        <v>0.12768011095284504</v>
      </c>
      <c r="G21" s="63"/>
      <c r="H21" s="70">
        <v>0.06</v>
      </c>
      <c r="I21" s="63"/>
      <c r="J21" s="69">
        <f>H21*(1-$D$11)</f>
        <v>4.1999999999999996E-2</v>
      </c>
      <c r="K21" s="63"/>
      <c r="L21" s="73">
        <f>F21*J21</f>
        <v>5.3625646600194907E-3</v>
      </c>
      <c r="M21" s="61"/>
    </row>
    <row r="22" spans="1:13" x14ac:dyDescent="0.2">
      <c r="A22" s="62"/>
      <c r="B22" s="63" t="s">
        <v>109</v>
      </c>
      <c r="C22" s="63"/>
      <c r="D22" s="75">
        <v>4000000</v>
      </c>
      <c r="E22" s="63"/>
      <c r="F22" s="66">
        <f t="shared" si="0"/>
        <v>5.1072044381138014E-2</v>
      </c>
      <c r="G22" s="63"/>
      <c r="H22" s="70">
        <v>0.04</v>
      </c>
      <c r="I22" s="63"/>
      <c r="J22" s="69">
        <f>H22*(1-$D$11)</f>
        <v>2.7999999999999997E-2</v>
      </c>
      <c r="K22" s="63"/>
      <c r="L22" s="73">
        <f>F22*J22</f>
        <v>1.4300172426718642E-3</v>
      </c>
      <c r="M22" s="61"/>
    </row>
    <row r="23" spans="1:13" x14ac:dyDescent="0.2">
      <c r="A23" s="62"/>
      <c r="B23" s="63" t="s">
        <v>108</v>
      </c>
      <c r="C23" s="63"/>
      <c r="D23" s="74">
        <f>D12*D14</f>
        <v>7440000</v>
      </c>
      <c r="E23" s="63"/>
      <c r="F23" s="66">
        <f t="shared" si="0"/>
        <v>9.4994002548916712E-2</v>
      </c>
      <c r="G23" s="63"/>
      <c r="H23" s="70">
        <v>0.05</v>
      </c>
      <c r="I23" s="63"/>
      <c r="J23" s="69">
        <f>H23*(1-$D$11)</f>
        <v>3.4999999999999996E-2</v>
      </c>
      <c r="K23" s="63"/>
      <c r="L23" s="73">
        <f>F23*J23</f>
        <v>3.3247900892120845E-3</v>
      </c>
      <c r="M23" s="61"/>
    </row>
    <row r="24" spans="1:13" x14ac:dyDescent="0.2">
      <c r="A24" s="62"/>
      <c r="B24" s="63" t="s">
        <v>107</v>
      </c>
      <c r="C24" s="63"/>
      <c r="D24" s="74">
        <f>D13/D16</f>
        <v>6880733.944954128</v>
      </c>
      <c r="E24" s="63"/>
      <c r="F24" s="66">
        <f t="shared" si="0"/>
        <v>8.7853287352875023E-2</v>
      </c>
      <c r="G24" s="63"/>
      <c r="H24" s="70">
        <v>0.02</v>
      </c>
      <c r="I24" s="63"/>
      <c r="J24" s="69">
        <f>H24*(1-$D$11)</f>
        <v>1.3999999999999999E-2</v>
      </c>
      <c r="K24" s="63"/>
      <c r="L24" s="73">
        <f>F24*J24</f>
        <v>1.2299460229402502E-3</v>
      </c>
      <c r="M24" s="61"/>
    </row>
    <row r="25" spans="1:13" x14ac:dyDescent="0.2">
      <c r="A25" s="62"/>
      <c r="B25" s="63" t="s">
        <v>106</v>
      </c>
      <c r="C25" s="63"/>
      <c r="D25" s="72">
        <f>35000000+15000000</f>
        <v>50000000</v>
      </c>
      <c r="E25" s="63"/>
      <c r="F25" s="71">
        <f t="shared" si="0"/>
        <v>0.63840055476422519</v>
      </c>
      <c r="G25" s="63"/>
      <c r="H25" s="70">
        <v>0.2</v>
      </c>
      <c r="I25" s="63"/>
      <c r="J25" s="69">
        <f>H25</f>
        <v>0.2</v>
      </c>
      <c r="K25" s="63"/>
      <c r="L25" s="68">
        <f>F25*J25</f>
        <v>0.12768011095284504</v>
      </c>
      <c r="M25" s="61"/>
    </row>
    <row r="26" spans="1:13" x14ac:dyDescent="0.2">
      <c r="A26" s="62"/>
      <c r="B26" s="63" t="s">
        <v>105</v>
      </c>
      <c r="C26" s="63"/>
      <c r="D26" s="67">
        <f>SUM(D21:D25)</f>
        <v>78320733.944954127</v>
      </c>
      <c r="E26" s="63"/>
      <c r="F26" s="66">
        <f t="shared" si="0"/>
        <v>1</v>
      </c>
      <c r="G26" s="63"/>
      <c r="H26" s="63"/>
      <c r="I26" s="63"/>
      <c r="J26" s="65" t="s">
        <v>104</v>
      </c>
      <c r="K26" s="63"/>
      <c r="L26" s="64">
        <f>SUM(L21:L25)</f>
        <v>0.13902742896768872</v>
      </c>
      <c r="M26" s="61"/>
    </row>
    <row r="27" spans="1:13" x14ac:dyDescent="0.2">
      <c r="A27" s="62"/>
      <c r="B27" s="63"/>
      <c r="C27" s="63"/>
      <c r="D27" s="63"/>
      <c r="E27" s="63"/>
      <c r="F27" s="63"/>
      <c r="G27" s="63"/>
      <c r="H27" s="63"/>
      <c r="I27" s="63"/>
      <c r="J27" s="63"/>
      <c r="K27" s="63"/>
      <c r="L27" s="63"/>
      <c r="M27" s="61"/>
    </row>
    <row r="28" spans="1:13" x14ac:dyDescent="0.2">
      <c r="A28" s="62"/>
      <c r="B28" s="63"/>
      <c r="C28" s="63"/>
      <c r="D28" s="63"/>
      <c r="E28" s="63"/>
      <c r="F28" s="63"/>
      <c r="G28" s="63"/>
      <c r="H28" s="63"/>
      <c r="I28" s="63"/>
      <c r="J28" s="63"/>
      <c r="K28" s="63"/>
      <c r="L28" s="63"/>
      <c r="M28" s="61"/>
    </row>
    <row r="29" spans="1:13" x14ac:dyDescent="0.2">
      <c r="A29" s="62"/>
      <c r="B29" s="225" t="s">
        <v>103</v>
      </c>
      <c r="C29" s="225"/>
      <c r="D29" s="225"/>
      <c r="E29" s="225"/>
      <c r="F29" s="225"/>
      <c r="G29" s="225"/>
      <c r="H29" s="225"/>
      <c r="I29" s="225"/>
      <c r="J29" s="225"/>
      <c r="K29" s="225"/>
      <c r="L29" s="225"/>
      <c r="M29" s="61"/>
    </row>
    <row r="30" spans="1:13" x14ac:dyDescent="0.2">
      <c r="A30" s="62"/>
      <c r="B30" s="225"/>
      <c r="C30" s="225"/>
      <c r="D30" s="225"/>
      <c r="E30" s="225"/>
      <c r="F30" s="225"/>
      <c r="G30" s="225"/>
      <c r="H30" s="225"/>
      <c r="I30" s="225"/>
      <c r="J30" s="225"/>
      <c r="K30" s="225"/>
      <c r="L30" s="225"/>
      <c r="M30" s="61"/>
    </row>
    <row r="31" spans="1:13" x14ac:dyDescent="0.2">
      <c r="A31" s="62"/>
      <c r="B31" s="225"/>
      <c r="C31" s="225"/>
      <c r="D31" s="225"/>
      <c r="E31" s="225"/>
      <c r="F31" s="225"/>
      <c r="G31" s="225"/>
      <c r="H31" s="225"/>
      <c r="I31" s="225"/>
      <c r="J31" s="225"/>
      <c r="K31" s="225"/>
      <c r="L31" s="225"/>
      <c r="M31" s="61"/>
    </row>
    <row r="32" spans="1:13" x14ac:dyDescent="0.2">
      <c r="A32" s="62"/>
      <c r="B32" s="225"/>
      <c r="C32" s="225"/>
      <c r="D32" s="225"/>
      <c r="E32" s="225"/>
      <c r="F32" s="225"/>
      <c r="G32" s="225"/>
      <c r="H32" s="225"/>
      <c r="I32" s="225"/>
      <c r="J32" s="225"/>
      <c r="K32" s="225"/>
      <c r="L32" s="225"/>
      <c r="M32" s="61"/>
    </row>
    <row r="33" spans="1:13" ht="13.5" thickBot="1" x14ac:dyDescent="0.25">
      <c r="A33" s="60"/>
      <c r="B33" s="59"/>
      <c r="C33" s="59"/>
      <c r="D33" s="59"/>
      <c r="E33" s="59"/>
      <c r="F33" s="59"/>
      <c r="G33" s="59"/>
      <c r="H33" s="59"/>
      <c r="I33" s="59"/>
      <c r="J33" s="59"/>
      <c r="K33" s="59"/>
      <c r="L33" s="59"/>
      <c r="M33" s="58"/>
    </row>
  </sheetData>
  <mergeCells count="4">
    <mergeCell ref="B29:L32"/>
    <mergeCell ref="B2:L2"/>
    <mergeCell ref="B4:L5"/>
    <mergeCell ref="B7:L8"/>
  </mergeCells>
  <printOptions horizontalCentered="1"/>
  <pageMargins left="0.75" right="0.75" top="1" bottom="1" header="0.5" footer="0.5"/>
  <pageSetup paperSize="2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heetViews>
  <sheetFormatPr defaultColWidth="9.33203125" defaultRowHeight="12.75" x14ac:dyDescent="0.2"/>
  <cols>
    <col min="1" max="1" width="3.1640625" style="163" customWidth="1"/>
    <col min="2" max="2" width="50.83203125" style="163" customWidth="1"/>
    <col min="3" max="3" width="3.1640625" style="163" customWidth="1"/>
    <col min="4" max="4" width="16.83203125" style="163" customWidth="1"/>
    <col min="5" max="5" width="3.1640625" style="163" customWidth="1"/>
    <col min="6" max="6" width="16.83203125" style="56" customWidth="1"/>
    <col min="7" max="7" width="3.1640625" style="163" customWidth="1"/>
    <col min="8" max="8" width="16.83203125" style="56" customWidth="1"/>
    <col min="9" max="9" width="2.83203125" style="56" customWidth="1"/>
    <col min="10" max="16384" width="9.33203125" style="163"/>
  </cols>
  <sheetData>
    <row r="1" spans="1:9" x14ac:dyDescent="0.2">
      <c r="A1" s="161"/>
      <c r="B1" s="162"/>
      <c r="C1" s="162"/>
      <c r="D1" s="162"/>
      <c r="E1" s="162"/>
      <c r="F1" s="90"/>
      <c r="G1" s="162"/>
      <c r="H1" s="90"/>
      <c r="I1" s="89"/>
    </row>
    <row r="2" spans="1:9" ht="15.75" x14ac:dyDescent="0.2">
      <c r="A2" s="164"/>
      <c r="B2" s="210" t="s">
        <v>312</v>
      </c>
      <c r="C2" s="210"/>
      <c r="D2" s="210"/>
      <c r="E2" s="210"/>
      <c r="F2" s="213"/>
      <c r="G2" s="213"/>
      <c r="H2" s="213"/>
      <c r="I2" s="87"/>
    </row>
    <row r="3" spans="1:9" x14ac:dyDescent="0.2">
      <c r="A3" s="165"/>
      <c r="B3" s="166"/>
      <c r="C3" s="166"/>
      <c r="D3" s="112"/>
      <c r="E3" s="166"/>
      <c r="F3" s="63"/>
      <c r="G3" s="166"/>
      <c r="H3" s="63"/>
      <c r="I3" s="61"/>
    </row>
    <row r="4" spans="1:9" x14ac:dyDescent="0.2">
      <c r="A4" s="165"/>
      <c r="B4" s="227" t="s">
        <v>282</v>
      </c>
      <c r="C4" s="212"/>
      <c r="D4" s="212"/>
      <c r="E4" s="212"/>
      <c r="F4" s="212"/>
      <c r="G4" s="212"/>
      <c r="H4" s="212"/>
      <c r="I4" s="61"/>
    </row>
    <row r="5" spans="1:9" x14ac:dyDescent="0.2">
      <c r="A5" s="165"/>
      <c r="B5" s="212"/>
      <c r="C5" s="212"/>
      <c r="D5" s="212"/>
      <c r="E5" s="212"/>
      <c r="F5" s="212"/>
      <c r="G5" s="212"/>
      <c r="H5" s="212"/>
      <c r="I5" s="61"/>
    </row>
    <row r="6" spans="1:9" x14ac:dyDescent="0.2">
      <c r="A6" s="165"/>
      <c r="B6" s="212"/>
      <c r="C6" s="212"/>
      <c r="D6" s="212"/>
      <c r="E6" s="212"/>
      <c r="F6" s="212"/>
      <c r="G6" s="212"/>
      <c r="H6" s="212"/>
      <c r="I6" s="61"/>
    </row>
    <row r="7" spans="1:9" x14ac:dyDescent="0.2">
      <c r="A7" s="165"/>
      <c r="B7" s="212"/>
      <c r="C7" s="212"/>
      <c r="D7" s="212"/>
      <c r="E7" s="212"/>
      <c r="F7" s="212"/>
      <c r="G7" s="212"/>
      <c r="H7" s="212"/>
      <c r="I7" s="61"/>
    </row>
    <row r="8" spans="1:9" x14ac:dyDescent="0.2">
      <c r="A8" s="165"/>
      <c r="B8" s="166"/>
      <c r="C8" s="166"/>
      <c r="D8" s="112"/>
      <c r="E8" s="166"/>
      <c r="F8" s="63"/>
      <c r="G8" s="166"/>
      <c r="H8" s="63"/>
      <c r="I8" s="61"/>
    </row>
    <row r="9" spans="1:9" x14ac:dyDescent="0.2">
      <c r="A9" s="165"/>
      <c r="B9" s="78" t="s">
        <v>228</v>
      </c>
      <c r="C9" s="166"/>
      <c r="D9" s="77" t="s">
        <v>124</v>
      </c>
      <c r="E9" s="166"/>
      <c r="F9" s="63"/>
      <c r="G9" s="166"/>
      <c r="H9" s="63"/>
      <c r="I9" s="61"/>
    </row>
    <row r="10" spans="1:9" x14ac:dyDescent="0.2">
      <c r="A10" s="165"/>
      <c r="B10" s="166" t="s">
        <v>227</v>
      </c>
      <c r="C10" s="166"/>
      <c r="D10" s="133">
        <v>650000000</v>
      </c>
      <c r="E10" s="166"/>
      <c r="F10" s="63"/>
      <c r="G10" s="166"/>
      <c r="H10" s="63"/>
      <c r="I10" s="61"/>
    </row>
    <row r="11" spans="1:9" x14ac:dyDescent="0.2">
      <c r="A11" s="165"/>
      <c r="B11" s="166" t="s">
        <v>226</v>
      </c>
      <c r="C11" s="166"/>
      <c r="D11" s="84">
        <v>1.2E-2</v>
      </c>
      <c r="E11" s="166"/>
      <c r="F11" s="63"/>
      <c r="G11" s="166"/>
      <c r="H11" s="63"/>
      <c r="I11" s="61"/>
    </row>
    <row r="12" spans="1:9" x14ac:dyDescent="0.2">
      <c r="A12" s="165"/>
      <c r="B12" s="166"/>
      <c r="C12" s="166"/>
      <c r="D12" s="133"/>
      <c r="E12" s="166"/>
      <c r="F12" s="63"/>
      <c r="G12" s="166"/>
      <c r="H12" s="63"/>
      <c r="I12" s="61"/>
    </row>
    <row r="13" spans="1:9" x14ac:dyDescent="0.2">
      <c r="A13" s="165"/>
      <c r="B13" s="78" t="s">
        <v>225</v>
      </c>
      <c r="C13" s="166"/>
      <c r="D13" s="166"/>
      <c r="E13" s="166"/>
      <c r="F13" s="144" t="s">
        <v>219</v>
      </c>
      <c r="G13" s="166"/>
      <c r="H13" s="144" t="s">
        <v>218</v>
      </c>
      <c r="I13" s="61"/>
    </row>
    <row r="14" spans="1:9" x14ac:dyDescent="0.2">
      <c r="A14" s="165"/>
      <c r="B14" s="166" t="s">
        <v>224</v>
      </c>
      <c r="C14" s="166"/>
      <c r="D14" s="166"/>
      <c r="E14" s="166"/>
      <c r="F14" s="70">
        <v>0.04</v>
      </c>
      <c r="G14" s="166"/>
      <c r="H14" s="70">
        <v>4.2000000000000003E-2</v>
      </c>
      <c r="I14" s="61"/>
    </row>
    <row r="15" spans="1:9" x14ac:dyDescent="0.2">
      <c r="A15" s="165"/>
      <c r="B15" s="166" t="s">
        <v>223</v>
      </c>
      <c r="C15" s="166"/>
      <c r="D15" s="166"/>
      <c r="E15" s="166"/>
      <c r="F15" s="145">
        <v>8.0000000000000002E-3</v>
      </c>
      <c r="G15" s="166"/>
      <c r="H15" s="145">
        <v>8.0000000000000002E-3</v>
      </c>
      <c r="I15" s="61"/>
    </row>
    <row r="16" spans="1:9" x14ac:dyDescent="0.2">
      <c r="A16" s="165"/>
      <c r="B16" s="166" t="s">
        <v>222</v>
      </c>
      <c r="C16" s="166"/>
      <c r="D16" s="166"/>
      <c r="E16" s="166"/>
      <c r="F16" s="121">
        <f>F14+F15</f>
        <v>4.8000000000000001E-2</v>
      </c>
      <c r="G16" s="166"/>
      <c r="H16" s="121">
        <f>H14+H15</f>
        <v>0.05</v>
      </c>
      <c r="I16" s="61"/>
    </row>
    <row r="17" spans="1:9" x14ac:dyDescent="0.2">
      <c r="A17" s="165"/>
      <c r="B17" s="166"/>
      <c r="C17" s="166"/>
      <c r="D17" s="109"/>
      <c r="E17" s="166"/>
      <c r="F17" s="63"/>
      <c r="G17" s="166"/>
      <c r="H17" s="63"/>
      <c r="I17" s="61"/>
    </row>
    <row r="18" spans="1:9" x14ac:dyDescent="0.2">
      <c r="A18" s="165"/>
      <c r="B18" s="78" t="s">
        <v>221</v>
      </c>
      <c r="C18" s="166"/>
      <c r="D18" s="144" t="s">
        <v>220</v>
      </c>
      <c r="E18" s="166"/>
      <c r="F18" s="144" t="s">
        <v>219</v>
      </c>
      <c r="G18" s="166"/>
      <c r="H18" s="144" t="s">
        <v>218</v>
      </c>
      <c r="I18" s="61"/>
    </row>
    <row r="19" spans="1:9" x14ac:dyDescent="0.2">
      <c r="A19" s="165"/>
      <c r="B19" s="166" t="s">
        <v>217</v>
      </c>
      <c r="C19" s="166"/>
      <c r="D19" s="167">
        <f>D10</f>
        <v>650000000</v>
      </c>
      <c r="E19" s="166"/>
      <c r="F19" s="63"/>
      <c r="G19" s="166"/>
      <c r="H19" s="63"/>
      <c r="I19" s="61"/>
    </row>
    <row r="20" spans="1:9" x14ac:dyDescent="0.2">
      <c r="A20" s="165"/>
      <c r="B20" s="166" t="s">
        <v>216</v>
      </c>
      <c r="C20" s="166"/>
      <c r="D20" s="168">
        <f>-D11*D19</f>
        <v>-7800000</v>
      </c>
      <c r="E20" s="166"/>
      <c r="F20" s="63"/>
      <c r="G20" s="166"/>
      <c r="H20" s="63"/>
      <c r="I20" s="61"/>
    </row>
    <row r="21" spans="1:9" x14ac:dyDescent="0.2">
      <c r="A21" s="165"/>
      <c r="B21" s="79" t="s">
        <v>215</v>
      </c>
      <c r="C21" s="166"/>
      <c r="D21" s="169">
        <f>D19+D20</f>
        <v>642200000</v>
      </c>
      <c r="E21" s="166"/>
      <c r="F21" s="63"/>
      <c r="G21" s="166"/>
      <c r="H21" s="63"/>
      <c r="I21" s="61"/>
    </row>
    <row r="22" spans="1:9" x14ac:dyDescent="0.2">
      <c r="A22" s="165"/>
      <c r="B22" s="166"/>
      <c r="C22" s="166"/>
      <c r="D22" s="166"/>
      <c r="E22" s="166"/>
      <c r="F22" s="63"/>
      <c r="G22" s="166"/>
      <c r="H22" s="63"/>
      <c r="I22" s="61"/>
    </row>
    <row r="23" spans="1:9" x14ac:dyDescent="0.2">
      <c r="A23" s="165"/>
      <c r="B23" s="166" t="s">
        <v>214</v>
      </c>
      <c r="C23" s="166"/>
      <c r="D23" s="166"/>
      <c r="E23" s="166"/>
      <c r="F23" s="143">
        <f>-F16/2*$D$10</f>
        <v>-15600000</v>
      </c>
      <c r="G23" s="166"/>
      <c r="H23" s="143">
        <f>-H16/2*$D$10</f>
        <v>-16250000</v>
      </c>
      <c r="I23" s="61"/>
    </row>
    <row r="24" spans="1:9" x14ac:dyDescent="0.2">
      <c r="A24" s="165"/>
      <c r="B24" s="166" t="s">
        <v>213</v>
      </c>
      <c r="C24" s="166"/>
      <c r="D24" s="166"/>
      <c r="E24" s="166"/>
      <c r="F24" s="63"/>
      <c r="G24" s="166"/>
      <c r="H24" s="63"/>
      <c r="I24" s="61"/>
    </row>
    <row r="25" spans="1:9" x14ac:dyDescent="0.2">
      <c r="A25" s="165"/>
      <c r="B25" s="79" t="s">
        <v>212</v>
      </c>
      <c r="C25" s="166"/>
      <c r="D25" s="167">
        <f>F23+H23</f>
        <v>-31850000</v>
      </c>
      <c r="E25" s="166"/>
      <c r="F25" s="63"/>
      <c r="G25" s="166"/>
      <c r="H25" s="63"/>
      <c r="I25" s="61"/>
    </row>
    <row r="26" spans="1:9" x14ac:dyDescent="0.2">
      <c r="A26" s="165"/>
      <c r="B26" s="166"/>
      <c r="C26" s="166"/>
      <c r="D26" s="166"/>
      <c r="E26" s="166"/>
      <c r="F26" s="63"/>
      <c r="G26" s="166"/>
      <c r="H26" s="63"/>
      <c r="I26" s="61"/>
    </row>
    <row r="27" spans="1:9" x14ac:dyDescent="0.2">
      <c r="A27" s="165"/>
      <c r="B27" s="79" t="s">
        <v>211</v>
      </c>
      <c r="C27" s="166"/>
      <c r="D27" s="97">
        <f>-D25/D21</f>
        <v>4.9595141700404861E-2</v>
      </c>
      <c r="E27" s="166"/>
      <c r="F27" s="63"/>
      <c r="G27" s="166"/>
      <c r="H27" s="63"/>
      <c r="I27" s="61"/>
    </row>
    <row r="28" spans="1:9" ht="13.5" thickBot="1" x14ac:dyDescent="0.25">
      <c r="A28" s="170"/>
      <c r="B28" s="171"/>
      <c r="C28" s="171"/>
      <c r="D28" s="171"/>
      <c r="E28" s="171"/>
      <c r="F28" s="59"/>
      <c r="G28" s="171"/>
      <c r="H28" s="59"/>
      <c r="I28" s="58"/>
    </row>
  </sheetData>
  <mergeCells count="2">
    <mergeCell ref="B2:H2"/>
    <mergeCell ref="B4:H7"/>
  </mergeCells>
  <printOptions horizontalCentered="1"/>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heetViews>
  <sheetFormatPr defaultColWidth="9.33203125" defaultRowHeight="12.75" x14ac:dyDescent="0.2"/>
  <cols>
    <col min="1" max="1" width="3.1640625" style="163" customWidth="1"/>
    <col min="2" max="2" width="50.83203125" style="163" customWidth="1"/>
    <col min="3" max="3" width="3.1640625" style="163" customWidth="1"/>
    <col min="4" max="4" width="16.83203125" style="163" customWidth="1"/>
    <col min="5" max="5" width="2.83203125" style="163" customWidth="1"/>
    <col min="6" max="6" width="16.83203125" style="56" customWidth="1"/>
    <col min="7" max="7" width="2.83203125" style="56" customWidth="1"/>
    <col min="8" max="16384" width="9.33203125" style="163"/>
  </cols>
  <sheetData>
    <row r="1" spans="1:7" x14ac:dyDescent="0.2">
      <c r="A1" s="161"/>
      <c r="B1" s="162"/>
      <c r="C1" s="162"/>
      <c r="D1" s="162"/>
      <c r="E1" s="162"/>
      <c r="F1" s="90"/>
      <c r="G1" s="89"/>
    </row>
    <row r="2" spans="1:7" ht="15.75" x14ac:dyDescent="0.2">
      <c r="A2" s="164"/>
      <c r="B2" s="210" t="s">
        <v>313</v>
      </c>
      <c r="C2" s="210"/>
      <c r="D2" s="210"/>
      <c r="E2" s="210"/>
      <c r="F2" s="213"/>
      <c r="G2" s="87"/>
    </row>
    <row r="3" spans="1:7" x14ac:dyDescent="0.2">
      <c r="A3" s="165"/>
      <c r="B3" s="166"/>
      <c r="C3" s="166"/>
      <c r="D3" s="112"/>
      <c r="E3" s="112"/>
      <c r="F3" s="63"/>
      <c r="G3" s="61"/>
    </row>
    <row r="4" spans="1:7" x14ac:dyDescent="0.2">
      <c r="A4" s="165"/>
      <c r="B4" s="221" t="s">
        <v>284</v>
      </c>
      <c r="C4" s="212"/>
      <c r="D4" s="212"/>
      <c r="E4" s="212"/>
      <c r="F4" s="212"/>
      <c r="G4" s="61"/>
    </row>
    <row r="5" spans="1:7" x14ac:dyDescent="0.2">
      <c r="A5" s="165"/>
      <c r="B5" s="212"/>
      <c r="C5" s="212"/>
      <c r="D5" s="212"/>
      <c r="E5" s="212"/>
      <c r="F5" s="212"/>
      <c r="G5" s="61"/>
    </row>
    <row r="6" spans="1:7" x14ac:dyDescent="0.2">
      <c r="A6" s="165"/>
      <c r="B6" s="212"/>
      <c r="C6" s="212"/>
      <c r="D6" s="212"/>
      <c r="E6" s="212"/>
      <c r="F6" s="212"/>
      <c r="G6" s="61"/>
    </row>
    <row r="7" spans="1:7" x14ac:dyDescent="0.2">
      <c r="A7" s="165"/>
      <c r="B7" s="160"/>
      <c r="C7" s="160"/>
      <c r="D7" s="160"/>
      <c r="E7" s="160"/>
      <c r="F7" s="160"/>
      <c r="G7" s="61"/>
    </row>
    <row r="8" spans="1:7" x14ac:dyDescent="0.2">
      <c r="A8" s="165"/>
      <c r="B8" s="226" t="s">
        <v>283</v>
      </c>
      <c r="C8" s="226"/>
      <c r="D8" s="226"/>
      <c r="E8" s="226"/>
      <c r="F8" s="226"/>
      <c r="G8" s="61"/>
    </row>
    <row r="9" spans="1:7" x14ac:dyDescent="0.2">
      <c r="A9" s="165"/>
      <c r="B9" s="166"/>
      <c r="C9" s="166"/>
      <c r="D9" s="112"/>
      <c r="E9" s="112"/>
      <c r="F9" s="63"/>
      <c r="G9" s="61"/>
    </row>
    <row r="10" spans="1:7" x14ac:dyDescent="0.2">
      <c r="A10" s="165"/>
      <c r="B10" s="78" t="s">
        <v>0</v>
      </c>
      <c r="C10" s="166"/>
      <c r="D10" s="77" t="s">
        <v>124</v>
      </c>
      <c r="E10" s="65"/>
      <c r="F10" s="63"/>
      <c r="G10" s="61"/>
    </row>
    <row r="11" spans="1:7" x14ac:dyDescent="0.2">
      <c r="A11" s="165"/>
      <c r="B11" s="166" t="s">
        <v>285</v>
      </c>
      <c r="C11" s="166"/>
      <c r="D11" s="127"/>
      <c r="E11" s="127"/>
      <c r="F11" s="63"/>
      <c r="G11" s="61"/>
    </row>
    <row r="12" spans="1:7" x14ac:dyDescent="0.2">
      <c r="A12" s="165"/>
      <c r="B12" s="166" t="s">
        <v>187</v>
      </c>
      <c r="C12" s="166"/>
      <c r="D12" s="82">
        <v>11400000</v>
      </c>
      <c r="E12" s="82"/>
      <c r="F12" s="63"/>
      <c r="G12" s="61"/>
    </row>
    <row r="13" spans="1:7" x14ac:dyDescent="0.2">
      <c r="A13" s="165"/>
      <c r="B13" s="166" t="s">
        <v>186</v>
      </c>
      <c r="C13" s="166"/>
      <c r="D13" s="82">
        <v>15200000</v>
      </c>
      <c r="E13" s="82"/>
      <c r="F13" s="63"/>
      <c r="G13" s="61"/>
    </row>
    <row r="14" spans="1:7" x14ac:dyDescent="0.2">
      <c r="A14" s="165"/>
      <c r="B14" s="166" t="s">
        <v>286</v>
      </c>
      <c r="C14" s="166"/>
      <c r="D14" s="70"/>
      <c r="E14" s="70"/>
      <c r="F14" s="63"/>
      <c r="G14" s="61"/>
    </row>
    <row r="15" spans="1:7" x14ac:dyDescent="0.2">
      <c r="A15" s="165"/>
      <c r="B15" s="166" t="s">
        <v>187</v>
      </c>
      <c r="C15" s="166"/>
      <c r="D15" s="82">
        <v>20000000</v>
      </c>
      <c r="E15" s="82"/>
      <c r="F15" s="63"/>
      <c r="G15" s="61"/>
    </row>
    <row r="16" spans="1:7" x14ac:dyDescent="0.2">
      <c r="A16" s="165"/>
      <c r="B16" s="166" t="s">
        <v>186</v>
      </c>
      <c r="C16" s="166"/>
      <c r="D16" s="82">
        <v>60000000</v>
      </c>
      <c r="E16" s="82"/>
      <c r="F16" s="63"/>
      <c r="G16" s="61"/>
    </row>
    <row r="17" spans="1:7" x14ac:dyDescent="0.2">
      <c r="A17" s="165"/>
      <c r="B17" s="166"/>
      <c r="C17" s="166"/>
      <c r="D17" s="82"/>
      <c r="E17" s="82"/>
      <c r="F17" s="63"/>
      <c r="G17" s="61"/>
    </row>
    <row r="18" spans="1:7" x14ac:dyDescent="0.2">
      <c r="A18" s="165"/>
      <c r="B18" s="79" t="s">
        <v>287</v>
      </c>
      <c r="C18" s="166"/>
      <c r="D18" s="82"/>
      <c r="E18" s="82"/>
      <c r="F18" s="63"/>
      <c r="G18" s="61"/>
    </row>
    <row r="19" spans="1:7" x14ac:dyDescent="0.2">
      <c r="A19" s="165"/>
      <c r="B19" s="166" t="s">
        <v>185</v>
      </c>
      <c r="C19" s="166"/>
      <c r="D19" s="82"/>
      <c r="E19" s="82"/>
      <c r="F19" s="63"/>
      <c r="G19" s="61"/>
    </row>
    <row r="20" spans="1:7" x14ac:dyDescent="0.2">
      <c r="A20" s="165"/>
      <c r="B20" s="166" t="s">
        <v>288</v>
      </c>
      <c r="C20" s="166"/>
      <c r="D20" s="133">
        <v>4000000</v>
      </c>
      <c r="E20" s="133"/>
      <c r="F20" s="63"/>
      <c r="G20" s="61"/>
    </row>
    <row r="21" spans="1:7" x14ac:dyDescent="0.2">
      <c r="A21" s="165"/>
      <c r="B21" s="166" t="s">
        <v>289</v>
      </c>
      <c r="C21" s="166"/>
      <c r="D21" s="133">
        <v>6000000</v>
      </c>
      <c r="E21" s="133"/>
      <c r="F21" s="63"/>
      <c r="G21" s="61"/>
    </row>
    <row r="22" spans="1:7" x14ac:dyDescent="0.2">
      <c r="A22" s="165"/>
      <c r="B22" s="166" t="s">
        <v>184</v>
      </c>
      <c r="C22" s="166"/>
      <c r="D22" s="133">
        <v>12000000</v>
      </c>
      <c r="E22" s="133"/>
      <c r="F22" s="63"/>
      <c r="G22" s="61"/>
    </row>
    <row r="23" spans="1:7" x14ac:dyDescent="0.2">
      <c r="A23" s="165"/>
      <c r="B23" s="166" t="s">
        <v>183</v>
      </c>
      <c r="C23" s="166"/>
      <c r="D23" s="133">
        <v>5000000</v>
      </c>
      <c r="E23" s="133"/>
      <c r="F23" s="63"/>
      <c r="G23" s="61"/>
    </row>
    <row r="24" spans="1:7" x14ac:dyDescent="0.2">
      <c r="A24" s="165"/>
      <c r="B24" s="166" t="s">
        <v>182</v>
      </c>
      <c r="C24" s="166"/>
      <c r="D24" s="133">
        <v>20000000</v>
      </c>
      <c r="E24" s="133"/>
      <c r="F24" s="63"/>
      <c r="G24" s="61"/>
    </row>
    <row r="25" spans="1:7" x14ac:dyDescent="0.2">
      <c r="A25" s="165"/>
      <c r="B25" s="166" t="s">
        <v>181</v>
      </c>
      <c r="C25" s="166"/>
      <c r="D25" s="166"/>
      <c r="E25" s="166"/>
      <c r="F25" s="63"/>
      <c r="G25" s="61"/>
    </row>
    <row r="26" spans="1:7" x14ac:dyDescent="0.2">
      <c r="A26" s="165"/>
      <c r="B26" s="166" t="s">
        <v>180</v>
      </c>
      <c r="C26" s="166"/>
      <c r="D26" s="80">
        <v>3.8</v>
      </c>
      <c r="E26" s="80"/>
      <c r="F26" s="63"/>
      <c r="G26" s="61"/>
    </row>
    <row r="27" spans="1:7" x14ac:dyDescent="0.2">
      <c r="A27" s="165"/>
      <c r="B27" s="166" t="s">
        <v>179</v>
      </c>
      <c r="C27" s="166"/>
      <c r="D27" s="80">
        <v>10</v>
      </c>
      <c r="E27" s="80"/>
      <c r="F27" s="63"/>
      <c r="G27" s="61"/>
    </row>
    <row r="28" spans="1:7" x14ac:dyDescent="0.2">
      <c r="A28" s="165"/>
      <c r="B28" s="166"/>
      <c r="C28" s="166"/>
      <c r="D28" s="166"/>
      <c r="E28" s="166"/>
      <c r="F28" s="63"/>
      <c r="G28" s="61"/>
    </row>
    <row r="29" spans="1:7" x14ac:dyDescent="0.2">
      <c r="A29" s="165"/>
      <c r="B29" s="78" t="s">
        <v>178</v>
      </c>
      <c r="C29" s="166"/>
      <c r="D29" s="77" t="s">
        <v>124</v>
      </c>
      <c r="E29" s="65"/>
      <c r="F29" s="77" t="s">
        <v>177</v>
      </c>
      <c r="G29" s="61"/>
    </row>
    <row r="30" spans="1:7" x14ac:dyDescent="0.2">
      <c r="A30" s="165"/>
      <c r="B30" s="166" t="s">
        <v>176</v>
      </c>
      <c r="C30" s="166"/>
      <c r="D30" s="166"/>
      <c r="E30" s="166"/>
      <c r="F30" s="63"/>
      <c r="G30" s="61"/>
    </row>
    <row r="31" spans="1:7" x14ac:dyDescent="0.2">
      <c r="A31" s="165"/>
      <c r="B31" s="166" t="s">
        <v>175</v>
      </c>
      <c r="C31" s="166"/>
      <c r="D31" s="169">
        <f>D12/D26</f>
        <v>3000000</v>
      </c>
      <c r="E31" s="169"/>
      <c r="F31" s="63"/>
      <c r="G31" s="61"/>
    </row>
    <row r="32" spans="1:7" x14ac:dyDescent="0.2">
      <c r="A32" s="165"/>
      <c r="B32" s="166" t="s">
        <v>174</v>
      </c>
      <c r="C32" s="166"/>
      <c r="D32" s="172">
        <f>D15/D27</f>
        <v>2000000</v>
      </c>
      <c r="E32" s="172"/>
      <c r="F32" s="63"/>
      <c r="G32" s="61"/>
    </row>
    <row r="33" spans="1:7" x14ac:dyDescent="0.2">
      <c r="A33" s="165"/>
      <c r="B33" s="166" t="s">
        <v>173</v>
      </c>
      <c r="C33" s="166"/>
      <c r="D33" s="168">
        <f>D22</f>
        <v>12000000</v>
      </c>
      <c r="E33" s="172"/>
      <c r="F33" s="63"/>
      <c r="G33" s="61"/>
    </row>
    <row r="34" spans="1:7" x14ac:dyDescent="0.2">
      <c r="A34" s="165"/>
      <c r="B34" s="166" t="s">
        <v>172</v>
      </c>
      <c r="C34" s="166"/>
      <c r="D34" s="132">
        <f>SUM(D31:D33)</f>
        <v>17000000</v>
      </c>
      <c r="E34" s="67"/>
      <c r="F34" s="131">
        <f>D34/D38</f>
        <v>0.40476190476190477</v>
      </c>
      <c r="G34" s="61"/>
    </row>
    <row r="35" spans="1:7" x14ac:dyDescent="0.2">
      <c r="A35" s="165"/>
      <c r="B35" s="166"/>
      <c r="C35" s="166"/>
      <c r="D35" s="86"/>
      <c r="E35" s="86"/>
      <c r="F35" s="129"/>
      <c r="G35" s="61"/>
    </row>
    <row r="36" spans="1:7" x14ac:dyDescent="0.2">
      <c r="A36" s="165"/>
      <c r="B36" s="166" t="s">
        <v>171</v>
      </c>
      <c r="C36" s="166"/>
      <c r="D36" s="132">
        <f>D23+D24</f>
        <v>25000000</v>
      </c>
      <c r="E36" s="67"/>
      <c r="F36" s="131">
        <f>D36/D38</f>
        <v>0.59523809523809523</v>
      </c>
      <c r="G36" s="61"/>
    </row>
    <row r="37" spans="1:7" x14ac:dyDescent="0.2">
      <c r="A37" s="165"/>
      <c r="B37" s="166"/>
      <c r="C37" s="166"/>
      <c r="D37" s="86"/>
      <c r="E37" s="86"/>
      <c r="F37" s="129"/>
      <c r="G37" s="61"/>
    </row>
    <row r="38" spans="1:7" x14ac:dyDescent="0.2">
      <c r="A38" s="165"/>
      <c r="B38" s="166" t="s">
        <v>170</v>
      </c>
      <c r="C38" s="166"/>
      <c r="D38" s="132">
        <f>D34+D36</f>
        <v>42000000</v>
      </c>
      <c r="E38" s="67"/>
      <c r="F38" s="131">
        <f>D38/D38</f>
        <v>1</v>
      </c>
      <c r="G38" s="61"/>
    </row>
    <row r="39" spans="1:7" x14ac:dyDescent="0.2">
      <c r="A39" s="165"/>
      <c r="B39" s="166"/>
      <c r="C39" s="166"/>
      <c r="D39" s="130"/>
      <c r="E39" s="130"/>
      <c r="F39" s="129"/>
      <c r="G39" s="61"/>
    </row>
    <row r="40" spans="1:7" x14ac:dyDescent="0.2">
      <c r="A40" s="165"/>
      <c r="B40" s="221" t="s">
        <v>169</v>
      </c>
      <c r="C40" s="212"/>
      <c r="D40" s="212"/>
      <c r="E40" s="212"/>
      <c r="F40" s="212"/>
      <c r="G40" s="61"/>
    </row>
    <row r="41" spans="1:7" x14ac:dyDescent="0.2">
      <c r="A41" s="165"/>
      <c r="B41" s="212"/>
      <c r="C41" s="212"/>
      <c r="D41" s="212"/>
      <c r="E41" s="212"/>
      <c r="F41" s="212"/>
      <c r="G41" s="61"/>
    </row>
    <row r="42" spans="1:7" x14ac:dyDescent="0.2">
      <c r="A42" s="165"/>
      <c r="B42" s="212"/>
      <c r="C42" s="212"/>
      <c r="D42" s="212"/>
      <c r="E42" s="212"/>
      <c r="F42" s="212"/>
      <c r="G42" s="61"/>
    </row>
    <row r="43" spans="1:7" ht="13.5" thickBot="1" x14ac:dyDescent="0.25">
      <c r="A43" s="170"/>
      <c r="B43" s="171"/>
      <c r="C43" s="171"/>
      <c r="D43" s="171"/>
      <c r="E43" s="171"/>
      <c r="F43" s="59"/>
      <c r="G43" s="58"/>
    </row>
  </sheetData>
  <mergeCells count="4">
    <mergeCell ref="B2:F2"/>
    <mergeCell ref="B4:F6"/>
    <mergeCell ref="B8:F8"/>
    <mergeCell ref="B40:F42"/>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Pbm14.1</vt:lpstr>
      <vt:lpstr>Pbm14.2</vt:lpstr>
      <vt:lpstr>Pbm14.3</vt:lpstr>
      <vt:lpstr>Pbm14.4</vt:lpstr>
      <vt:lpstr>Pbm14.5</vt:lpstr>
      <vt:lpstr>Pbm14.6</vt:lpstr>
      <vt:lpstr>Pbm14.7</vt:lpstr>
      <vt:lpstr>Pbm14.8</vt:lpstr>
      <vt:lpstr>Pbm14.9</vt:lpstr>
      <vt:lpstr>Petrobras</vt:lpstr>
      <vt:lpstr>Pbm14.10</vt:lpstr>
      <vt:lpstr>Pbm14.11</vt:lpstr>
      <vt:lpstr>Pbm14.12</vt:lpstr>
      <vt:lpstr>Pbm14.13</vt:lpstr>
      <vt:lpstr>Pbm14.14</vt:lpstr>
      <vt:lpstr>Pbm14.15</vt:lpstr>
      <vt:lpstr>Pbm14.16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Michael Moffett</cp:lastModifiedBy>
  <cp:lastPrinted>2015-06-14T15:29:45Z</cp:lastPrinted>
  <dcterms:created xsi:type="dcterms:W3CDTF">2002-03-02T16:40:07Z</dcterms:created>
  <dcterms:modified xsi:type="dcterms:W3CDTF">2015-07-06T21:10:58Z</dcterms:modified>
</cp:coreProperties>
</file>