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BF15e Next\Problems and Solutions\"/>
    </mc:Choice>
  </mc:AlternateContent>
  <bookViews>
    <workbookView xWindow="360" yWindow="75" windowWidth="11340" windowHeight="6480"/>
  </bookViews>
  <sheets>
    <sheet name="Pbm6.1" sheetId="18" r:id="rId1"/>
    <sheet name="Pbm6.2" sheetId="9" r:id="rId2"/>
    <sheet name="Pbm6.3" sheetId="33" r:id="rId3"/>
    <sheet name="Pbm6.4" sheetId="41" r:id="rId4"/>
    <sheet name="Pbm6.5" sheetId="42" r:id="rId5"/>
    <sheet name="Pbm6.6" sheetId="8" r:id="rId6"/>
    <sheet name="Pbm6.7" sheetId="24" r:id="rId7"/>
    <sheet name="Pbm6.8" sheetId="36" r:id="rId8"/>
    <sheet name="Pbm6.9" sheetId="30" r:id="rId9"/>
    <sheet name="Pbm6.10" sheetId="35" r:id="rId10"/>
    <sheet name="Pbm6.11" sheetId="40" r:id="rId11"/>
    <sheet name="Pbm6.12" sheetId="14" r:id="rId12"/>
    <sheet name="Pbm6.13" sheetId="15" r:id="rId13"/>
    <sheet name="Pbm6.14" sheetId="16" r:id="rId14"/>
    <sheet name="Pbm6.15" sheetId="17" r:id="rId15"/>
    <sheet name="Pbm6.16" sheetId="13" r:id="rId16"/>
    <sheet name="Pbm6.17" sheetId="28" r:id="rId17"/>
    <sheet name="Pbm6.18" sheetId="34" r:id="rId18"/>
    <sheet name="Pbm6.19" sheetId="26" r:id="rId19"/>
    <sheet name="Pbm6.20" sheetId="32" r:id="rId20"/>
    <sheet name="Pbm6.21" sheetId="19" r:id="rId21"/>
    <sheet name="Pbm6.22" sheetId="46" r:id="rId22"/>
    <sheet name="Pbm6.23" sheetId="47" r:id="rId23"/>
  </sheets>
  <calcPr calcId="162913"/>
</workbook>
</file>

<file path=xl/calcChain.xml><?xml version="1.0" encoding="utf-8"?>
<calcChain xmlns="http://schemas.openxmlformats.org/spreadsheetml/2006/main">
  <c r="D41" i="47" l="1"/>
  <c r="F41" i="47" s="1"/>
  <c r="F37" i="47"/>
  <c r="H37" i="47" s="1"/>
  <c r="J37" i="47" s="1"/>
  <c r="L37" i="47" s="1"/>
  <c r="N37" i="47" s="1"/>
  <c r="D39" i="47"/>
  <c r="D44" i="47"/>
  <c r="F10" i="47"/>
  <c r="H10" i="47"/>
  <c r="J10" i="47" s="1"/>
  <c r="L10" i="47" s="1"/>
  <c r="N10" i="47" s="1"/>
  <c r="D55" i="47"/>
  <c r="F55" i="47" s="1"/>
  <c r="H55" i="47" s="1"/>
  <c r="J55" i="47" s="1"/>
  <c r="L55" i="47" s="1"/>
  <c r="N55" i="47" s="1"/>
  <c r="N57" i="47" s="1"/>
  <c r="D46" i="47"/>
  <c r="F39" i="47"/>
  <c r="F46" i="47"/>
  <c r="K57" i="46"/>
  <c r="C38" i="46"/>
  <c r="G31" i="46"/>
  <c r="C31" i="46"/>
  <c r="C42" i="46" s="1"/>
  <c r="G22" i="46"/>
  <c r="K38" i="46"/>
  <c r="H39" i="47"/>
  <c r="K41" i="36"/>
  <c r="D16" i="42"/>
  <c r="D17" i="42" s="1"/>
  <c r="D15" i="42"/>
  <c r="D30" i="41"/>
  <c r="D37" i="41"/>
  <c r="D36" i="41"/>
  <c r="D35" i="41"/>
  <c r="K38" i="32"/>
  <c r="G54" i="33"/>
  <c r="D21" i="8"/>
  <c r="D23" i="8" s="1"/>
  <c r="D22" i="8"/>
  <c r="D32" i="8"/>
  <c r="D33" i="8"/>
  <c r="D26" i="8"/>
  <c r="D29" i="8"/>
  <c r="D35" i="8" s="1"/>
  <c r="D36" i="8" s="1"/>
  <c r="D28" i="8"/>
  <c r="D27" i="8"/>
  <c r="D41" i="8"/>
  <c r="G21" i="30"/>
  <c r="G44" i="30"/>
  <c r="G42" i="30" s="1"/>
  <c r="K38" i="30"/>
  <c r="C38" i="30"/>
  <c r="C42" i="30" s="1"/>
  <c r="K42" i="30" s="1"/>
  <c r="K32" i="30" s="1"/>
  <c r="G29" i="30"/>
  <c r="G31" i="30" s="1"/>
  <c r="K31" i="30" s="1"/>
  <c r="G20" i="30"/>
  <c r="G22" i="30" s="1"/>
  <c r="K9" i="35"/>
  <c r="C42" i="35" s="1"/>
  <c r="G44" i="35"/>
  <c r="G29" i="35"/>
  <c r="G31" i="35"/>
  <c r="K38" i="35"/>
  <c r="C38" i="35"/>
  <c r="G42" i="35"/>
  <c r="G20" i="35"/>
  <c r="G22" i="35" s="1"/>
  <c r="G21" i="35"/>
  <c r="C31" i="40"/>
  <c r="C38" i="40"/>
  <c r="C42" i="40"/>
  <c r="K42" i="40" s="1"/>
  <c r="K32" i="40" s="1"/>
  <c r="K33" i="40" s="1"/>
  <c r="G44" i="40"/>
  <c r="G42" i="40"/>
  <c r="K38" i="40"/>
  <c r="G29" i="40"/>
  <c r="G31" i="40"/>
  <c r="K31" i="40" s="1"/>
  <c r="K9" i="40"/>
  <c r="G20" i="40"/>
  <c r="G21" i="40"/>
  <c r="G22" i="40" s="1"/>
  <c r="K10" i="14"/>
  <c r="C43" i="14" s="1"/>
  <c r="K43" i="14" s="1"/>
  <c r="K33" i="14" s="1"/>
  <c r="G22" i="14"/>
  <c r="G45" i="14"/>
  <c r="G43" i="14"/>
  <c r="K39" i="14"/>
  <c r="C32" i="14"/>
  <c r="K32" i="14" s="1"/>
  <c r="G30" i="14"/>
  <c r="G32" i="14"/>
  <c r="C39" i="14"/>
  <c r="C27" i="15"/>
  <c r="C38" i="15"/>
  <c r="K38" i="15" s="1"/>
  <c r="K28" i="15" s="1"/>
  <c r="K29" i="15" s="1"/>
  <c r="C34" i="15"/>
  <c r="G40" i="15"/>
  <c r="G38" i="15" s="1"/>
  <c r="G25" i="15"/>
  <c r="G27" i="15"/>
  <c r="K27" i="15"/>
  <c r="K10" i="15"/>
  <c r="G21" i="16"/>
  <c r="G45" i="16"/>
  <c r="G30" i="16"/>
  <c r="C32" i="16"/>
  <c r="C39" i="16"/>
  <c r="C43" i="16"/>
  <c r="K39" i="16"/>
  <c r="G20" i="16"/>
  <c r="K9" i="16"/>
  <c r="G43" i="16"/>
  <c r="G32" i="16"/>
  <c r="K32" i="16" s="1"/>
  <c r="D24" i="18"/>
  <c r="D25" i="18"/>
  <c r="D26" i="18"/>
  <c r="D30" i="18" s="1"/>
  <c r="D17" i="18"/>
  <c r="D39" i="18" s="1"/>
  <c r="D32" i="18"/>
  <c r="C44" i="17"/>
  <c r="C33" i="17" s="1"/>
  <c r="K33" i="17" s="1"/>
  <c r="K43" i="17" s="1"/>
  <c r="K45" i="17" s="1"/>
  <c r="K54" i="17" s="1"/>
  <c r="C40" i="17"/>
  <c r="G31" i="17"/>
  <c r="G33" i="17"/>
  <c r="K40" i="17"/>
  <c r="G47" i="17"/>
  <c r="G44" i="17"/>
  <c r="K44" i="17"/>
  <c r="G22" i="17"/>
  <c r="G23" i="17"/>
  <c r="K11" i="17"/>
  <c r="D34" i="13"/>
  <c r="D37" i="13" s="1"/>
  <c r="D35" i="13"/>
  <c r="D36" i="13"/>
  <c r="F24" i="13"/>
  <c r="F26" i="13"/>
  <c r="F27" i="13" s="1"/>
  <c r="F25" i="13"/>
  <c r="D24" i="13"/>
  <c r="D21" i="28"/>
  <c r="D29" i="28"/>
  <c r="D25" i="28"/>
  <c r="K67" i="34"/>
  <c r="G53" i="34"/>
  <c r="C40" i="34"/>
  <c r="C47" i="34"/>
  <c r="G38" i="34"/>
  <c r="G40" i="34" s="1"/>
  <c r="G31" i="34"/>
  <c r="G21" i="26"/>
  <c r="G23" i="26"/>
  <c r="C39" i="26" s="1"/>
  <c r="C50" i="26" s="1"/>
  <c r="K50" i="26" s="1"/>
  <c r="K39" i="26" s="1"/>
  <c r="C46" i="26"/>
  <c r="K21" i="26"/>
  <c r="K23" i="26" s="1"/>
  <c r="G30" i="26"/>
  <c r="G54" i="32"/>
  <c r="G52" i="32"/>
  <c r="C32" i="32"/>
  <c r="C42" i="32" s="1"/>
  <c r="C52" i="32" s="1"/>
  <c r="K52" i="32" s="1"/>
  <c r="K42" i="32" s="1"/>
  <c r="K32" i="32" s="1"/>
  <c r="K29" i="32" s="1"/>
  <c r="C38" i="32"/>
  <c r="C48" i="32"/>
  <c r="K48" i="32"/>
  <c r="L28" i="19"/>
  <c r="P28" i="19"/>
  <c r="L27" i="19"/>
  <c r="P27" i="19"/>
  <c r="L26" i="19"/>
  <c r="P26" i="19"/>
  <c r="L25" i="19"/>
  <c r="P25" i="19"/>
  <c r="L24" i="19"/>
  <c r="P24" i="19"/>
  <c r="L23" i="19"/>
  <c r="P23" i="19"/>
  <c r="L22" i="19"/>
  <c r="P22" i="19"/>
  <c r="L21" i="19"/>
  <c r="P21" i="19"/>
  <c r="J28" i="19"/>
  <c r="J27" i="19"/>
  <c r="J26" i="19"/>
  <c r="J25" i="19"/>
  <c r="J24" i="19"/>
  <c r="J23" i="19"/>
  <c r="J22" i="19"/>
  <c r="J21" i="19"/>
  <c r="D28" i="9"/>
  <c r="D21" i="9"/>
  <c r="D22" i="9"/>
  <c r="D23" i="9"/>
  <c r="G20" i="24"/>
  <c r="G22" i="24" s="1"/>
  <c r="G21" i="24"/>
  <c r="K9" i="24"/>
  <c r="C42" i="24" s="1"/>
  <c r="C38" i="24"/>
  <c r="G44" i="24"/>
  <c r="K38" i="24"/>
  <c r="G29" i="24"/>
  <c r="G31" i="24"/>
  <c r="G42" i="24"/>
  <c r="G24" i="36"/>
  <c r="G47" i="36"/>
  <c r="G45" i="36"/>
  <c r="K45" i="36" s="1"/>
  <c r="K11" i="36"/>
  <c r="C45" i="36"/>
  <c r="C34" i="36" s="1"/>
  <c r="C41" i="36"/>
  <c r="G32" i="36"/>
  <c r="G34" i="36" s="1"/>
  <c r="G23" i="36"/>
  <c r="G25" i="36" s="1"/>
  <c r="G43" i="33"/>
  <c r="K35" i="33"/>
  <c r="C35" i="33"/>
  <c r="G26" i="33"/>
  <c r="K43" i="16"/>
  <c r="K33" i="16" s="1"/>
  <c r="K34" i="16" s="1"/>
  <c r="D34" i="8"/>
  <c r="D24" i="9"/>
  <c r="D29" i="9" s="1"/>
  <c r="D30" i="9" s="1"/>
  <c r="G22" i="16"/>
  <c r="G24" i="17"/>
  <c r="D38" i="41"/>
  <c r="D41" i="41" s="1"/>
  <c r="D42" i="41" s="1"/>
  <c r="D39" i="8"/>
  <c r="D29" i="13"/>
  <c r="G21" i="14"/>
  <c r="G23" i="14" s="1"/>
  <c r="C51" i="34"/>
  <c r="K33" i="30" l="1"/>
  <c r="K42" i="24"/>
  <c r="C31" i="24"/>
  <c r="K31" i="24" s="1"/>
  <c r="K41" i="24" s="1"/>
  <c r="K43" i="24" s="1"/>
  <c r="K34" i="36"/>
  <c r="K44" i="36" s="1"/>
  <c r="K46" i="36" s="1"/>
  <c r="K40" i="34"/>
  <c r="K51" i="34" s="1"/>
  <c r="K56" i="34" s="1"/>
  <c r="D34" i="18"/>
  <c r="D38" i="18" s="1"/>
  <c r="D40" i="18" s="1"/>
  <c r="K34" i="14"/>
  <c r="K54" i="14" s="1"/>
  <c r="C31" i="35"/>
  <c r="K31" i="35" s="1"/>
  <c r="K41" i="35" s="1"/>
  <c r="K43" i="35" s="1"/>
  <c r="K42" i="35"/>
  <c r="H41" i="47"/>
  <c r="J41" i="47" s="1"/>
  <c r="L41" i="47" s="1"/>
  <c r="N41" i="47" s="1"/>
  <c r="F44" i="47"/>
  <c r="D26" i="13"/>
  <c r="D40" i="8"/>
  <c r="D42" i="8" s="1"/>
  <c r="D43" i="8" s="1"/>
  <c r="D44" i="8" s="1"/>
  <c r="J39" i="47"/>
  <c r="H46" i="47"/>
  <c r="K31" i="46"/>
  <c r="K42" i="46" s="1"/>
  <c r="K48" i="46" s="1"/>
  <c r="J46" i="47" l="1"/>
  <c r="L39" i="47"/>
  <c r="J44" i="47"/>
  <c r="H44" i="47"/>
  <c r="L46" i="47" l="1"/>
  <c r="L44" i="47"/>
  <c r="N39" i="47"/>
  <c r="N44" i="47" l="1"/>
  <c r="N46" i="47"/>
</calcChain>
</file>

<file path=xl/sharedStrings.xml><?xml version="1.0" encoding="utf-8"?>
<sst xmlns="http://schemas.openxmlformats.org/spreadsheetml/2006/main" count="931" uniqueCount="454">
  <si>
    <t>The index compares the cost of a 375 milliliter bottle of clear lager beer across sub-Sahara Africa. As a measure of PPP the beer needs to be relatively homogeneous in quality across countries, needs to possess substantial elements of local manufacturing, inputs, distribution, and service, in order to actually provide a measure of relative purchasing power. The beers are first priced in local currency (purchased in the taverns of the local man, and not in the high-priced tourist centers), then converted to South African rand. The prices of the beers in rand are then compared to form one measure of whether the local currencies are undervalued (-%) or overvalued (+%) versus the South African rand. Use the data in the exhibit and complete the calculation of whether the individual currencies are under- or over-valued.</t>
  </si>
  <si>
    <t>Value</t>
  </si>
  <si>
    <t>Steps</t>
  </si>
  <si>
    <t>US inflation</t>
  </si>
  <si>
    <t>PPP exchange rate</t>
  </si>
  <si>
    <t>Percentage overvaluation (positive) or undervaluation (negative)</t>
  </si>
  <si>
    <t>Assumptions</t>
  </si>
  <si>
    <t>Country</t>
  </si>
  <si>
    <t>Beer</t>
  </si>
  <si>
    <t>currency</t>
  </si>
  <si>
    <t>rand</t>
  </si>
  <si>
    <t>PPP rate</t>
  </si>
  <si>
    <t>to rand (%)</t>
  </si>
  <si>
    <t>South Africa</t>
  </si>
  <si>
    <t>Botswana</t>
  </si>
  <si>
    <t>Ghana</t>
  </si>
  <si>
    <t>Kenya</t>
  </si>
  <si>
    <t>Malawi</t>
  </si>
  <si>
    <t>Mauritius</t>
  </si>
  <si>
    <t>Namibia</t>
  </si>
  <si>
    <t>Zambia</t>
  </si>
  <si>
    <t>Zimbabwe</t>
  </si>
  <si>
    <t>Castle</t>
  </si>
  <si>
    <t>Star</t>
  </si>
  <si>
    <t>Tusker</t>
  </si>
  <si>
    <t>Carlsberg</t>
  </si>
  <si>
    <t>Phoenix</t>
  </si>
  <si>
    <t>Windhoek</t>
  </si>
  <si>
    <t>Rand</t>
  </si>
  <si>
    <t>Pula</t>
  </si>
  <si>
    <t>Cedi</t>
  </si>
  <si>
    <t>Shilling</t>
  </si>
  <si>
    <t>Kwacha</t>
  </si>
  <si>
    <t>Rupee</t>
  </si>
  <si>
    <t>N$</t>
  </si>
  <si>
    <t>Z$</t>
  </si>
  <si>
    <t>Local</t>
  </si>
  <si>
    <t>----</t>
  </si>
  <si>
    <t>In</t>
  </si>
  <si>
    <t>Beer Prices</t>
  </si>
  <si>
    <t>Implied</t>
  </si>
  <si>
    <t>Spot</t>
  </si>
  <si>
    <t>rate</t>
  </si>
  <si>
    <t>Under or</t>
  </si>
  <si>
    <t>overvalued</t>
  </si>
  <si>
    <t>Notes:</t>
  </si>
  <si>
    <t>1.  Beer price in South African rand = Price in local currency / spot rate on 3/15/99.</t>
  </si>
  <si>
    <t>2.  Implied PPP exchange rate = Price in local currency / 2.30.</t>
  </si>
  <si>
    <t>3.  Under or overvalued to rand = Implied PPP rate / spot rate on 3/15/99.</t>
  </si>
  <si>
    <t>Spot exchange rate (ringgit per US$)</t>
  </si>
  <si>
    <t>US$ cost today for a 30 day stay</t>
  </si>
  <si>
    <t>U.S. dollar inflation rate expected to be</t>
  </si>
  <si>
    <t>Malaysian ringgit inflation rate expected to be</t>
  </si>
  <si>
    <t>a.  How many dollars might you expecte to need one year hence for your 30-day vacation?</t>
  </si>
  <si>
    <t>US dollars needed on the basis of these two expectations:</t>
  </si>
  <si>
    <t>b.  By what percent has the dollar cost gone up? Why?</t>
  </si>
  <si>
    <t>New dollar cost</t>
  </si>
  <si>
    <t>Original dollar cost</t>
  </si>
  <si>
    <t xml:space="preserve">      Percent change in US$ cost</t>
  </si>
  <si>
    <t>New York</t>
  </si>
  <si>
    <t>One-year Treasury bill rate</t>
  </si>
  <si>
    <t>Expected inflation rate</t>
  </si>
  <si>
    <t>?</t>
  </si>
  <si>
    <t>Since the nominal rate = [ (1+real) x (1+expected inflation) ] - 1:</t>
  </si>
  <si>
    <t>1 + real rate = (1 + nominal) / (1 + expected inflation)</t>
  </si>
  <si>
    <t>1 + expected inflation</t>
  </si>
  <si>
    <t xml:space="preserve">     So 1 + real =</t>
  </si>
  <si>
    <t xml:space="preserve">          and therefore the real rate in the US is:</t>
  </si>
  <si>
    <t>1 + nominal rate</t>
  </si>
  <si>
    <t>a.  What do the financial markets suggest for inflation in Europe next year?</t>
  </si>
  <si>
    <t>b.  Estimate today's one-year forward exchange rate between the dollar and the euro.</t>
  </si>
  <si>
    <t>US dollar one-year Treasury bill rate</t>
  </si>
  <si>
    <t>European euro one-year Treasury bill rate</t>
  </si>
  <si>
    <t>Expected US dollar inflation rate for the coming year</t>
  </si>
  <si>
    <t>Expected Japanese yen inflation rate for the coming year</t>
  </si>
  <si>
    <t xml:space="preserve">     Expected US$ inflation</t>
  </si>
  <si>
    <t xml:space="preserve">     Expected Japanese yen inflation</t>
  </si>
  <si>
    <t>c.  Assuming complete pass through, what will the price be in US$ in one year?</t>
  </si>
  <si>
    <t>d.  Assuming partial pass through, what will the price be in US$ in one year?</t>
  </si>
  <si>
    <t xml:space="preserve">     Japanese yen inflation over the year</t>
  </si>
  <si>
    <t xml:space="preserve">              Proportional percentage change</t>
  </si>
  <si>
    <t>Argentine inflation</t>
  </si>
  <si>
    <t>US inflation for year (per annum)</t>
  </si>
  <si>
    <t>Argentine inflation for year (per annum)</t>
  </si>
  <si>
    <t>c.  What were the probable causes of undervaluation?</t>
  </si>
  <si>
    <t xml:space="preserve">     The rapid decline in the value of the Argentine peso was a result  of not only inflation,</t>
  </si>
  <si>
    <t>b. What is the expected spot rate at the end of the year assuming PPP?</t>
  </si>
  <si>
    <t xml:space="preserve">     Amount of expected exchange rate change, in percent (from PPP)</t>
  </si>
  <si>
    <t>Forecast annual rate of inflation for United States</t>
  </si>
  <si>
    <t>One-year interest rate for United States</t>
  </si>
  <si>
    <t>Expected US inflation for coming year</t>
  </si>
  <si>
    <t>Cost of rent one year from now in US dollars</t>
  </si>
  <si>
    <t>Forecasting the future rent amount and exchange rate:</t>
  </si>
  <si>
    <t xml:space="preserve">     Rent one year from now / PPP forecasted spot rate</t>
  </si>
  <si>
    <t>---------------&gt;  90 days ----------------&gt;</t>
  </si>
  <si>
    <t>START</t>
  </si>
  <si>
    <t>END</t>
  </si>
  <si>
    <t>F-90 (kr/$)</t>
  </si>
  <si>
    <t>Spot (kr/$)</t>
  </si>
  <si>
    <t>Danish kroner interest (3-month)</t>
  </si>
  <si>
    <t>Difference in interest rates (ikr - i$)</t>
  </si>
  <si>
    <t>CIA profit potential</t>
  </si>
  <si>
    <t>→</t>
  </si>
  <si>
    <t>↑</t>
  </si>
  <si>
    <t>↓</t>
  </si>
  <si>
    <t>---------------&gt;  180 days ----------------&gt;</t>
  </si>
  <si>
    <t>Japanese yen</t>
  </si>
  <si>
    <t>Spot (SFr./$)</t>
  </si>
  <si>
    <t>Swiss franc interest rate (3-month)</t>
  </si>
  <si>
    <t>F-90 (SFr./$)</t>
  </si>
  <si>
    <t>Forward premium on the Swiss franc</t>
  </si>
  <si>
    <t>Difference in interest rates ( i SFr. - i $)</t>
  </si>
  <si>
    <t>Forecast change in</t>
  </si>
  <si>
    <t>spot exchange rate</t>
  </si>
  <si>
    <t xml:space="preserve">Purchasing </t>
  </si>
  <si>
    <t>power</t>
  </si>
  <si>
    <t>parity (A)</t>
  </si>
  <si>
    <t>Fisher</t>
  </si>
  <si>
    <t>effect (B)</t>
  </si>
  <si>
    <t>predictor (E)</t>
  </si>
  <si>
    <t>Interest rate</t>
  </si>
  <si>
    <t>parity (D)</t>
  </si>
  <si>
    <t>on  foreign currency</t>
  </si>
  <si>
    <t>Forecast difference</t>
  </si>
  <si>
    <t>in rates of inflation</t>
  </si>
  <si>
    <t>Difference in nominal</t>
  </si>
  <si>
    <t>interest rates</t>
  </si>
  <si>
    <t>International</t>
  </si>
  <si>
    <t>Fisher Effect (C)</t>
  </si>
  <si>
    <t>Approximate Form</t>
  </si>
  <si>
    <t>↕</t>
  </si>
  <si>
    <t>↔</t>
  </si>
  <si>
    <t>Forward rate as</t>
  </si>
  <si>
    <t>an unbaised</t>
  </si>
  <si>
    <t>---------------&gt;  360 days ----------------&gt;</t>
  </si>
  <si>
    <t>U.S. dollar  borrowing rate (one year)</t>
  </si>
  <si>
    <t>Thai baht borrowing rate (one year)</t>
  </si>
  <si>
    <t>Spot (Baht/$)</t>
  </si>
  <si>
    <t>Thai baht</t>
  </si>
  <si>
    <t>Expected Thai inflation</t>
  </si>
  <si>
    <t>Expected dollar inflation</t>
  </si>
  <si>
    <t>PPP forecast of Thai baht/$</t>
  </si>
  <si>
    <t>Current spot rate, Thai baht/$</t>
  </si>
  <si>
    <t>Baht needed to repay</t>
  </si>
  <si>
    <t>U.S. dollar loan</t>
  </si>
  <si>
    <t>Expected Spot (Baht/$)</t>
  </si>
  <si>
    <t>First, it is necessary to forecast the future spot exchange rate for the baht/$.</t>
  </si>
  <si>
    <t>Different expectations of the future spot exchange rate, either PPP for part a), or an expected devaluation for</t>
  </si>
  <si>
    <t>part b), allow the isolation of exactly how many Thai baht would be required to repay the dollar loan.</t>
  </si>
  <si>
    <t>Implied cost = (Repaid/Initial proceeds)  - 1</t>
  </si>
  <si>
    <t>Spot (M$/$)</t>
  </si>
  <si>
    <t>Malaysian ringgit</t>
  </si>
  <si>
    <t>Ringgit proceeds</t>
  </si>
  <si>
    <t>Expected Spot (M$/$)</t>
  </si>
  <si>
    <t>Malaysian ringgit deposit rate (180 days)</t>
  </si>
  <si>
    <t>U.S. dollar values</t>
  </si>
  <si>
    <t>Values</t>
  </si>
  <si>
    <t>Malaysian ringgit versus US dollars</t>
  </si>
  <si>
    <t>British pounds versus US dollars</t>
  </si>
  <si>
    <t>Principal investment, British pounds</t>
  </si>
  <si>
    <t>Spot exchange rate, Malaysian ringgit/$</t>
  </si>
  <si>
    <t>Initial Investment</t>
  </si>
  <si>
    <t>Investment Proceeds</t>
  </si>
  <si>
    <t>The initial pound investment implicitly passes through the dollar into Malaysian ringgit. The ringgit is fixed</t>
  </si>
  <si>
    <t>against the dollar, hence the ending Malaysian ringgit/$ rate is the same as the current spot rate. The pound,</t>
  </si>
  <si>
    <t>allowing him to cover the dollar/pound exchange rate.</t>
  </si>
  <si>
    <t>Return = (Proceeds/Initial investment)  - 1</t>
  </si>
  <si>
    <t>Current spot rate, Maltese lira/$</t>
  </si>
  <si>
    <t>Expected Maltese inflation</t>
  </si>
  <si>
    <t>PPP forecast of Maltese lira/$</t>
  </si>
  <si>
    <t>Spot (ML/$)</t>
  </si>
  <si>
    <t>Maltese lira</t>
  </si>
  <si>
    <t>Weight of falcon, in pounds</t>
  </si>
  <si>
    <t>Total number of ounces in weight</t>
  </si>
  <si>
    <t>Falcon value based on price of gold</t>
  </si>
  <si>
    <t>The purchasing power parity forecast of the Maltese lira/dollar exchange rate:</t>
  </si>
  <si>
    <t>Current Value</t>
  </si>
  <si>
    <t>Expected Spot (ML/$)</t>
  </si>
  <si>
    <t>Price of gold, $/ounce</t>
  </si>
  <si>
    <t>Investor Receives</t>
  </si>
  <si>
    <t>in March 2004</t>
  </si>
  <si>
    <t>Assuming PPP</t>
  </si>
  <si>
    <t>←</t>
  </si>
  <si>
    <t>Nominal monthly rent, in euros, one year from now</t>
  </si>
  <si>
    <t>Expected Spot (SFr/$)</t>
  </si>
  <si>
    <t>Spot (SFr/$)</t>
  </si>
  <si>
    <t>Spot exchange rate (kr/$)</t>
  </si>
  <si>
    <t>US dollar 3-month interest rate</t>
  </si>
  <si>
    <t>Danish kroner 3-month interest rate</t>
  </si>
  <si>
    <t>3-month forward rate (kr/$)</t>
  </si>
  <si>
    <t>Forward-90 (kr/$)</t>
  </si>
  <si>
    <t>Arbitrage funds available</t>
  </si>
  <si>
    <t>kr Equivalent</t>
  </si>
  <si>
    <t>180-day U.S. dollar interest rate</t>
  </si>
  <si>
    <t>180-day Japanese yen interest rate</t>
  </si>
  <si>
    <t>Forward premium on the yen</t>
  </si>
  <si>
    <t>Yen Equivalent</t>
  </si>
  <si>
    <t>Expected Spot Rate</t>
  </si>
  <si>
    <t>Spot exchange rate (SFr./$)</t>
  </si>
  <si>
    <t>3-month forward rate (SFr./$)</t>
  </si>
  <si>
    <t>Swiss franc3-month interest rate</t>
  </si>
  <si>
    <t>Forward-90 (SFr./$)</t>
  </si>
  <si>
    <t>SFr. Equivalent</t>
  </si>
  <si>
    <t>U.S. dollar 3-month interest rate</t>
  </si>
  <si>
    <t>b) Assuming a $1 million investment for the 90-day period, the annual rate of return on this near risk-less investment is:</t>
  </si>
  <si>
    <t>U.S. dollar  interest rate (3-month)</t>
  </si>
  <si>
    <t>U.S. dollar  interest rate (180 days)</t>
  </si>
  <si>
    <t>Japanese yen interest rate (180 days)</t>
  </si>
  <si>
    <t>Expected spot rate in 90 days (SFr./$)</t>
  </si>
  <si>
    <t>Expected gain (loss) on the spot rate</t>
  </si>
  <si>
    <t>The Argentine peso was fixed through a currency board at Ps1.00/$ throughout the 1990s. In January 2002 the Argentine peso was floated. On January 29, 2003 it was trading at Ps3.20/$. During that one year period Argentina's inflation rate was 20% on an annualized basis. Inflation in the United States during that same period was 2.2% annualized.</t>
  </si>
  <si>
    <t>CIA profit</t>
  </si>
  <si>
    <t>Forward premium on the Swiss france</t>
  </si>
  <si>
    <t>Charge for suite plus meals in Malaysian ringgit (RM)</t>
  </si>
  <si>
    <t>Spot exchange rate (RM/$)</t>
  </si>
  <si>
    <t xml:space="preserve">     Expected spot rate one year from now based on PPP (RM/$)</t>
  </si>
  <si>
    <t>Hotel charges expected to be paid one year from now for a 30-day stay (RM)</t>
  </si>
  <si>
    <t xml:space="preserve">     but also a severe crisis in the balance of payments (see Chapter 4).</t>
  </si>
  <si>
    <t>Krone Equivalent</t>
  </si>
  <si>
    <t>Norwegian krone 3-month interest rate</t>
  </si>
  <si>
    <t>Forward premium on the krone</t>
  </si>
  <si>
    <t>Borrow US$</t>
  </si>
  <si>
    <t>Norwegian krone  interest  rate (3-month)</t>
  </si>
  <si>
    <t>U.S. dollar interest rate (3-month)</t>
  </si>
  <si>
    <t>This tells Ari Karlsen he should borrow U.S. dollars and invest in the lower yielding currency, the Norwegian krone, selling the dollars forward 90 days, and therefore earn covered interest arbitrage (CIA) profits.</t>
  </si>
  <si>
    <t>Annualized rate of return:</t>
  </si>
  <si>
    <t>According to the Fisher effect, real interest rates should be the same in both Europe and the US.</t>
  </si>
  <si>
    <t>Expected French inflation for coming year</t>
  </si>
  <si>
    <t xml:space="preserve">     Rent now x ( 1 + inflation France )</t>
  </si>
  <si>
    <t>Note: students may inquire as to whether the euro, a currency for a multitude of countries which may actually have substantial differencies in inflation locally, really will react to inflationary pressures and differentials as PPP would predict. A good question.</t>
  </si>
  <si>
    <t>Thai baht interest rate, 1-year loan</t>
  </si>
  <si>
    <t>US dollar interest rate, 1-year loan</t>
  </si>
  <si>
    <t>Loan principal in U.S. dollars</t>
  </si>
  <si>
    <t>Current</t>
  </si>
  <si>
    <t>Pct Chg</t>
  </si>
  <si>
    <t>Forecast</t>
  </si>
  <si>
    <t>One-year interest rate for Japan</t>
  </si>
  <si>
    <t>Forecast annual rate of inflation for Japan</t>
  </si>
  <si>
    <t>(Dollar expected to weaken)</t>
  </si>
  <si>
    <t>(US higher than Japan)</t>
  </si>
  <si>
    <t>(Japanese yen at a premium)</t>
  </si>
  <si>
    <t>Forward premium</t>
  </si>
  <si>
    <t>(higher in United States)</t>
  </si>
  <si>
    <t>a. What should have been the exchange rate in January 2003 if PPP held?</t>
  </si>
  <si>
    <t>If the investor bases his gross sales proceeds in U.S. dollars, the guaranteed dollar payment at $420/ounce yields a larger amount ($322,560) than accepting Maltese lira assuming PPP ($316,116).</t>
  </si>
  <si>
    <t>Initial spot exchange rate (¥/$)</t>
  </si>
  <si>
    <t xml:space="preserve">     Spot exchange rate (¥/$)</t>
  </si>
  <si>
    <t xml:space="preserve">     Initial spot rate (¥/$)</t>
  </si>
  <si>
    <t xml:space="preserve">          Expected spot rate at end of year assuming PPP (¥/$)</t>
  </si>
  <si>
    <t xml:space="preserve">          Expected spot rate one year from now assuming PPP (¥/$)</t>
  </si>
  <si>
    <t>Spot exchange rate, fixed peg, early January 2002  (Ps/$)</t>
  </si>
  <si>
    <t>Spot exchange rate, January 29, 2003 (Ps/$)</t>
  </si>
  <si>
    <t>Beginning spot rate (Ps/$)</t>
  </si>
  <si>
    <t>Actual exchange rate (Ps/$)</t>
  </si>
  <si>
    <t>PPP exchange rate (Ps/$)</t>
  </si>
  <si>
    <t>Spot rate (¥/$)</t>
  </si>
  <si>
    <t>180-day forward rate (¥/$)</t>
  </si>
  <si>
    <t>Difference in interest rates ( i ¥ - i $)</t>
  </si>
  <si>
    <t>Expected spot rate in 180 days (¥/$)</t>
  </si>
  <si>
    <t>UIA profit potential</t>
  </si>
  <si>
    <t>Spot (¥/$)</t>
  </si>
  <si>
    <t>in 180 days (¥/$)</t>
  </si>
  <si>
    <t>Forward discount on the krone</t>
  </si>
  <si>
    <t xml:space="preserve">     Spot (expected in 1 year) = Spot  x  ( 1 + RM inflation) / ( 1 + US inflation)</t>
  </si>
  <si>
    <t>Spot (one year) = Spot x ( 1 + US$ inflation ) / ( 1 + French inflation )</t>
  </si>
  <si>
    <t>Arbitrage Rule of Thumb: If the difference in interest rates is greater than the forward premium/discount, or expected change in the spot rate for UIA, invest in the higher interest yielding currency. If the difference in interest rates is less than the forward premium (or expected change in the spot rate), invest in the lower yielding currency.</t>
  </si>
  <si>
    <t>b)</t>
  </si>
  <si>
    <t>a)</t>
  </si>
  <si>
    <r>
      <t xml:space="preserve">New spot = old spot </t>
    </r>
    <r>
      <rPr>
        <b/>
        <sz val="10"/>
        <rFont val="Arial"/>
        <family val="2"/>
      </rPr>
      <t>÷</t>
    </r>
    <r>
      <rPr>
        <b/>
        <sz val="10"/>
        <rFont val="Times New Roman"/>
        <family val="1"/>
      </rPr>
      <t xml:space="preserve"> ( 1 - .05)</t>
    </r>
  </si>
  <si>
    <t>London</t>
  </si>
  <si>
    <t>The expected rate of inflation in Europe is then:</t>
  </si>
  <si>
    <t xml:space="preserve">You are planning a ski vacation to Mt. Blanc in Chamonix, France, one year from now. You are negotiating over the rental of a chateau. The chateau's owner wishes to preserve his real income against both inflation and exchange rate changes, and so the present weekly rent of €9,800 (Christmas season) will be adjusted upwards or downwards for any change in the French cost of living between now and then. You are basing your budgeting on purchasing power parity (PPP). French inflation is expected to average 3.5% for the coming year, while U.S. dollar inflation is expected to be 2.5%. The current spot rate is $1.3620/€. What should you budget as the U.S. dollar cost of the one week rental? </t>
  </si>
  <si>
    <t xml:space="preserve">For an UIA transaction to result in higher dollar proceeds at the end of the 90 day period, the ending spot rate of exchange would have to be SF1.2759/$ or less (a stronger and stronger Swiss franc resulting in more and more US dollars when exchanged). </t>
  </si>
  <si>
    <t xml:space="preserve">Malaysian ringgit 180-day yield </t>
  </si>
  <si>
    <t>In 1999 the Economist magazine reported the creation of an index or standard for the evaluation of African currency values using the local prices of beer. Beer was chosen as the product for comparison because McDonald's had not peneterated the African continent beyond South Africa, and beer met most of the same product and market characteristics required for the construction of a proper currency index. Investec, a South African investment banking firm, has replicated the process of creating a measure of purchasing power parity (PPP) like that of the Big Mac Index of the Economist, for Africa.</t>
  </si>
  <si>
    <t>Forward-180 (¥/$)</t>
  </si>
  <si>
    <t>Spot exchange rate (¥/$)</t>
  </si>
  <si>
    <t>One-year forward exchange rate (¥/$)</t>
  </si>
  <si>
    <t>Spot exchange rate ($/€)</t>
  </si>
  <si>
    <t xml:space="preserve">     One year forward rate ($/€)</t>
  </si>
  <si>
    <t>Current chateau nominal weekly rent (€)</t>
  </si>
  <si>
    <t>Purchasing power parity exchange rate forecast ($/€)</t>
  </si>
  <si>
    <t>Spot exchange rate ($/£)</t>
  </si>
  <si>
    <t>180-day forward rate ($/£)</t>
  </si>
  <si>
    <t>Spot ($/£)</t>
  </si>
  <si>
    <t>Fwd-180 ($/£)</t>
  </si>
  <si>
    <t>(3/15/99)</t>
  </si>
  <si>
    <t>b.  By what percentage was the Argentine peso undervalued on an annulized basis?</t>
  </si>
  <si>
    <t>Takeshi Kamada, a foreign exchange trader at Credit Suisse (Tokyo), is exploring covered interest arbitrage possibilities. He wants to invest $5,000,000 or its yen equivalent, in a covered interest arbitrage between U.S. dollars and Japanese yen. He faced the following exchange rate and interest rate quotes.</t>
  </si>
  <si>
    <t>Takeshi Kamada generates a CIA profit by investing in the higher interest rate currency, the dollar, and simultaneously selling the dollar proceeds forward into yen at a forward premium which does not completely negate the interest differential.</t>
  </si>
  <si>
    <t>This tells Takeshi Kamada that he should borrow yen and invest in the higher yielding currency, the U.S. dollar, to lock-in a covered interest arbitrage (CIA) profit.</t>
  </si>
  <si>
    <t xml:space="preserve">Takeshi Kamada, Credit Suisse (Tokyo), observes that the ¥/$ spot rate has been holding steady, and both dollar and yen interest rates have remained relatively fixed over the past week. Takeshi wonders if he should try an uncovered interest arbitrage (UIA) and thereby save the cost of forward cover. Many of Takeshi's research associates -- and their computer models -- are predicting the spot rate to remain close to ¥118.00/$ for the coming 180 days. Using the same data as in the previous problem, analyze the UIA potential. </t>
  </si>
  <si>
    <t>This tells Takeshi Kamada that he should borrow yen and invest in the higher yielding currency, the U.S. dollar, to potentially gain on an uncovered basis (UIA).</t>
  </si>
  <si>
    <t>a) Takeshi Kamada generates an uncovered interest arbitrage (UIA) profit of ¥1,079,000 if his expectations about the future spot rate, the one in effect in 180 days, prove correct.</t>
  </si>
  <si>
    <t xml:space="preserve">b) The risk Takeshi is taking is that the actual spot rate at the end of the period can theoretically be anything, better or worse for his speculative position. He in fact has very little "wiggle room," as they say. A small movement will cost him a lot of money. If the spot rate ends up any stronger than about 117.79/$ (a smaller number), he will lose money. (Verify by inputting ¥117.70/$ in the expected spot rate cell under assumptions.) </t>
  </si>
  <si>
    <t>a. Diagram and calculate whether international parity conditions hold between Japan and the United States.</t>
  </si>
  <si>
    <t>b. Find the forecasted change in the Japanese yes/U.S. dollar (¥/$) exchange rate one year from now.</t>
  </si>
  <si>
    <t>As is the always the case with parity conditions, the future spot rate is implicitly forecast to be equal to the forward rate, the implied rate from the international Fisher effect, and the rate implied by purchasing power parity.  According to Yazzie's calculations, the markets are indeed in equilibrium -- parity.</t>
  </si>
  <si>
    <t>(Current Spot Rate - Forward Exchange Rate) / (Forward Exchange Rate)</t>
  </si>
  <si>
    <t>Forcasted change in exchange rates</t>
  </si>
  <si>
    <r>
      <t xml:space="preserve">Derek Tosh is attempting to determine whether US/Japanese financial conditions are at parity. The current spot rate is a flat </t>
    </r>
    <r>
      <rPr>
        <sz val="10"/>
        <rFont val="Arial"/>
        <family val="2"/>
      </rPr>
      <t>¥89</t>
    </r>
    <r>
      <rPr>
        <sz val="10"/>
        <rFont val="Times New Roman"/>
        <family val="1"/>
      </rPr>
      <t xml:space="preserve">.00/$, while the 360-day forward rate is </t>
    </r>
    <r>
      <rPr>
        <sz val="10"/>
        <rFont val="Arial"/>
        <family val="2"/>
      </rPr>
      <t>¥84.90</t>
    </r>
    <r>
      <rPr>
        <sz val="10"/>
        <rFont val="Times New Roman"/>
        <family val="1"/>
      </rPr>
      <t>/$. Forecast inflation is 1.100% for Japan, and 5.900% for the US. The 360-day euro-yen deposit rate is 4.700%, and the 360-day euro-dollar deposit rate is 9.500%.</t>
    </r>
  </si>
  <si>
    <t>Assume that the export price of a Toyota Corolla from Osaka, Japan is ¥2,150,000. The exchange rate is ¥87.60/$. The forecast rate of inflation in the United States is 2.2% per year and is 0.0% per year in Japan. Use this data to answer the following questions on exchange rate pass through.</t>
  </si>
  <si>
    <t>a. What was the export price for the Corolla at the beginning of the year expressed in U.S. dollars?</t>
  </si>
  <si>
    <t>b. Assuming purchasing power parity holds, what should the exchange rate be at the end of the year?</t>
  </si>
  <si>
    <t>Initial price of a Toyota Corolla (¥)</t>
  </si>
  <si>
    <t>a. What was the export price for the Corolla at the beginning of the year?</t>
  </si>
  <si>
    <t xml:space="preserve">     Year-beginning price of an Corolla (¥)</t>
  </si>
  <si>
    <t xml:space="preserve">     Year-beginning price of a Corolla ($)</t>
  </si>
  <si>
    <t xml:space="preserve">     Price of Corolla at beginning of year (¥)</t>
  </si>
  <si>
    <t xml:space="preserve">     Price of Corolla at end of year (¥)</t>
  </si>
  <si>
    <t xml:space="preserve">     Price of Corolla at end of year in ($)</t>
  </si>
  <si>
    <t xml:space="preserve">          Proportion of exchange rate change passed through by Toyota</t>
  </si>
  <si>
    <t xml:space="preserve">      Effective exchange rate used by Toyota to price in US$ for end of year</t>
  </si>
  <si>
    <t xml:space="preserve">     Price of Toyota at end of year ($)</t>
  </si>
  <si>
    <t>Desired rate of pass through by Toyota</t>
  </si>
  <si>
    <t>d.  Assuming 75% pass-through, what will the dollar price of a Corolla be at the end of the year?</t>
  </si>
  <si>
    <t>c.  Assuming 100% pass-through of exchange rate, what will the dollar price of a Corolla be at the end of the year?</t>
  </si>
  <si>
    <t xml:space="preserve">Heidi Høi Jensen is now evaluating the arbitrage profit potential in the same market after interest rates change. (Note that anytime the difference in interest rates does not exactly equal the forward premium, it must be possible to make CIA profit one way or another.) </t>
  </si>
  <si>
    <t>a) Heidi Høi Jensen generates a covered interest arbitrage profit of kr54,150 because, although U.S. dollar interest rates are lower, the U.S. dollar is selling forward at a premium against the Danish krone.</t>
  </si>
  <si>
    <t>This tells Heidi that she should borrow Danish kroner and invest in the LOWER interest rate currency, the dollar, gaining on the re-exchange of dollars for kroner at the end of the period.</t>
  </si>
  <si>
    <t>This tells Heidi Høi Jensen that he should borrow dollars and invest in the higher yielding currency the Danish kroner, for CIA profit.</t>
  </si>
  <si>
    <t>Heidi Høi Jensen generates a covered interest arbitrage (CIA) profit because she is able to generate an even higher interest return in Danish kroner than she "gives up" by selling the proceeds forward at the forward rate.</t>
  </si>
  <si>
    <t>This tells Heidi Høi Jensen that she should borrow US dollars and invest in the HIGHER interest rate currency, the kroner, gaining on the re-exchange of kroner for dollars at the end of the period.</t>
  </si>
  <si>
    <t xml:space="preserve">b) If the Danish kroner interest rate increases to 6.00%, while the U.S. dollar interest rate stays at 3.00% and spot and forward rates remain the same, Heidi Høi Jensen's CIA profit is $16,210.87. </t>
  </si>
  <si>
    <t>Casper Landsten is a foreign exchange trader for a bank in New York. He has $1 million (or its Swiss franc equivalent)  for a short term money market investment and wonders if he should invest in U.S. dollars for three months, or make a covered interest arbitrage investment in the Swiss franc. He faces the following quotes:</t>
  </si>
  <si>
    <t>This tells Casper Landsten he should borrow U.S. dollars and invest in the LOWER yielding currency, the Swiss franc, in order to earn covered interest arbitrage (CIA) profits.</t>
  </si>
  <si>
    <t>a)  Casper Landsten makes a net profit, a covered interest arbitrage profit, of $1,538.46 on each million he invests in the Swiss franc market (by going around the box). He should therefore take advantage of it and perform covered interest arbitrage.</t>
  </si>
  <si>
    <t xml:space="preserve">Casper Landsten, using the same values and assumptions as in the previous question, now decides to seek the full 4.800% return available in US dollars by not covering his forward dollar receipts -- an uncovered interest arbitrage (UIA) transaction. Assess this decision. </t>
  </si>
  <si>
    <t xml:space="preserve">Since Casper is in the US market (starting point), if he were to undertake uncovered interest arbitrage he would be first exchange dollars for Swiss francs, investing the Swiss francs for 90 days, and then exchanging the Swiss franc proceeds (principle and interest) back into US dollars at whatever the spot rate of exchange is at that time. In this case Casper will have to -- at least in his mind -- make some assumption as to what the exchange rate will be at the end of the 90 day period. </t>
  </si>
  <si>
    <t>If Casper assumed the spot rate at the end of 90 days were the same as the current spot rate (SFr1.2810/$), the UIA transaction would not make much sense. The lower Swiss franc interest rate would yield final dollar proceeds of only $1,008,000, a full $4,000 less than simply investing in the US (straight across the top of the box).</t>
  </si>
  <si>
    <t>Should Casper do it? Well, depends on his bank's policies on uncovered transactions, and his beliefs on the future spot exchange rate. But, given that he is invested in a foreign currency with a lower interest rate, not a higher one, so he is placing all of his 'bets' on the exchange rate, it is not a speculation for the weak of heart.</t>
  </si>
  <si>
    <t xml:space="preserve">One month after the events described in the previous two questions, Casper Landsten once again has $1 million (or its Swiss franc equivalent) to invest for three months. He now faces the following rates. Should he again ener into a covered interest arbitrage (CIA) investment? </t>
  </si>
  <si>
    <t xml:space="preserve">This tells Casper Landsten he should borrow U.S. dollars and invest in the lower yielding currency, the Swiss franc, and then sell the Swiss franc principal and interest forward three months locking in a CIA profit. </t>
  </si>
  <si>
    <t>Yes, Casper should undertake the covered interest arbitrage transaction, as it would yield a risk-less profit (exchange rate risk is eliminated with the forward contract, but counterparty risk still exists if one of his counterparties failed to actually make good on their contractual commitments to deliver the forward or pay the interest) of $5,238.13 on each $1 million invested.</t>
  </si>
  <si>
    <t>Theresa Nunn is planning a 30-day vacation on Pulau Penang, Malaysia, one year from now. The present charge for a luxury suite plus meals in Malaysian ringgit (RM) is RM1,045/day. The Malaysian ringgit presently trades at RM3.1350/$. She figures out the dollar cost today for a 30-day stay would be $10,000. The hotel informed her that any increase in its room charges will be limited to any increase in the Malaysian cost of living. Malaysian inflation is expected to be 2.75% per annum, while U.S. inflation is expected to be only 1.25%.</t>
  </si>
  <si>
    <t>a.  How many dollars might Theresa expect to need one year hence to pay for her 30-day vacation?</t>
  </si>
  <si>
    <t>The dollar cost has risen by the US dollar inflation rate. This is a result of Theresa's estimation of the future suite costs and the exchange rate changing in proportion to inflation (relative purchasing power parity).</t>
  </si>
  <si>
    <t>Spot exchange rate (Nok/$)</t>
  </si>
  <si>
    <t>3-month forward rate (Nok/$)</t>
  </si>
  <si>
    <t>Difference in interest rates ( i Nok - i $)</t>
  </si>
  <si>
    <t>Spot (Nok/$)</t>
  </si>
  <si>
    <t>Forward-90 (Nok/$)</t>
  </si>
  <si>
    <t>Statoil, the national oil company of Norway, is a large, sophisticated, and active participant in both the currency and petrochemical markets. Although it is a Norwegian company, because it operates within the global oil market, it considers the U.S. dollar as its functional currency, not the Norwegian krone. Ari Karlsen is a currency trader for Statoil, and has immediate use of either $3 million (or the Norwegian krone equivalent). He is faced with the following market rates, and wonders whether he can make some arbitrage profits in the coming 90 days.</t>
  </si>
  <si>
    <t xml:space="preserve">Ari Karlsen can make $2,210.25 for Statoil on each $3 million he invests in this covered interest arbitrage (CIA) transaction. Note that this is a very slim rate of return on an investment of such a large amount. </t>
  </si>
  <si>
    <t>Unknown</t>
  </si>
  <si>
    <t>The East Asiatic Company (EAC), a Danish company with subsidiaries all over Asia, has been funding its Bangkok subsidiary primarily with U.S. dollar debt because of the cost and availability of dollar capital as opposed to Thai baht-denominated (B) debt. The treasuer of EAC-Thailand is considering a one-year bank loan for $250,000. The current spot rate is B32.06/$, and the dollar-based interest is 6.75% for the one year period. One year loans are 12.00% in baht.</t>
  </si>
  <si>
    <t>a.  Assuming expected inflation rates of 4.3% and 1.25% in Thailand and the United States, repectively, for the coming year, according to purchase power parity, what would the effective cost of funds be in Thai baht terms?</t>
  </si>
  <si>
    <t>b.  If EAC's foreign exchange advisers believe strongly that the Thai government wants to push the value of the baht down against the dollar by 5% over the coming year (to promote its export competitiveness in dollar markets), what might the effective cost of funds end up being in baht terms?</t>
  </si>
  <si>
    <t xml:space="preserve">a)  Assuming a purchasing power parity forecast of the future spot rate, B33.0258/$, it will take 8,813,760 baht to repay the U.S. dollar loan. The implied cost of funds, in baht terms, is 9.966%. </t>
  </si>
  <si>
    <r>
      <t xml:space="preserve">b) Assuming a future spot rate for the baht which is 5% weaker than the current spot rate (B32.06/$ </t>
    </r>
    <r>
      <rPr>
        <sz val="10"/>
        <rFont val="Arial"/>
        <family val="2"/>
      </rPr>
      <t>÷</t>
    </r>
    <r>
      <rPr>
        <sz val="10"/>
        <rFont val="Times New Roman"/>
        <family val="1"/>
      </rPr>
      <t xml:space="preserve"> ( 1 - .05), or B33.7474/$), the implied cost is 12.369%. (This is found by plugging in this new forecast spot rate in the expected spot rate cell on the right-hand-side of the box.)</t>
    </r>
  </si>
  <si>
    <t>c.  If EAC could borrow Thai baht at 13% per annum, would this be cheaper than either part (a) or part (b) above?</t>
  </si>
  <si>
    <t>Clayton Moore is the manager of an international money market fund managed out of London. Unlike many money funds that guarantee their investors a near risk-free investment with variable interest earnings, Clayton Moore's fund is a very aggressive fund that searches out relatively high interest earnings around the globe, but at some risk. The fund is pound-denominated. Clayton is currently evaluating a rather interesting opportunity in Malaysia. Since the Asian Crisis of 1997, the Malaysian government enforced a number of currency and capital restrictions to protect and preserve the value of the Malaysian ringgit.  The ringgit was fixeded to the U.S. dollar at RM3.80/$ for seven years.  In 2005, the Malaysian government allowed the currency to float against several major currencies.  The current spot rate today is RM3.13485/$. Local currency time deposits of 180-day maturities are earning 8.900% per annum. The London eurocurrency market for pounds is yielding 4.200% per annum on similar 180-day maturities. The current spot rate on the British pound is $1.5820/£, and the 180-day forward rate is $1.5561/£.</t>
  </si>
  <si>
    <t>If Clayton Moore invests in the Malaysian ringgit deposit, and accepts the uncovered risk associated with the RM/$ exchange rate (managed by the government), and sells the dollar proceeds forward, he should expect a return of 6.188% on his 180-day pound investment. This is better than the 4.200% he can earn in the euro-pound market.</t>
  </si>
  <si>
    <t>Interestingly, if Clayton chose to NOT sell the dollars forward, and accepted the uncovered risk of the $/£ exchange rate as well, he may or may not do better than 6.188%. For example, if the spot rate remained unchanged at $1.5820/£, Clayton's return would only be 4.450%. This demonstrates that much of the added return Clayton is earning is arising from the forward rate itself, and not purely from the nominal interest differentials.</t>
  </si>
  <si>
    <t>however, is not fixed to either the dollar or ringgit. Clayton Moore can purchase a forward against the dollar,</t>
  </si>
  <si>
    <t>Price of 3-Piece Luggage set in US$</t>
  </si>
  <si>
    <t>a. Is the spot rate accurate given both luggage prices?</t>
  </si>
  <si>
    <t>Spot rate as determined by PPP</t>
  </si>
  <si>
    <t>Australian inflation</t>
  </si>
  <si>
    <t>Spot exchange rate  (Kn/$)</t>
  </si>
  <si>
    <t>Price of vanilla latter in Zagreb (kn)</t>
  </si>
  <si>
    <t>Price of vanilla latter in NYC ($)</t>
  </si>
  <si>
    <t>Actual price of Croatian latte in USD</t>
  </si>
  <si>
    <t xml:space="preserve">Implied PPP of Croatian latte in USD </t>
  </si>
  <si>
    <t>Starbucks opened its first store in Zagreb, Croatia in October 2010.  The price of a tall vanilla latte in Zagreb is 25.70kn.  In New York City, the price of a tall vanilla latte is $2.65.  The exchange rate bewteen Croatian kunas (kn) and U.S. dollars is kn5.6288/$.  According to purchasing power parity, is the Croatian kuna overvalued or undervalued?</t>
  </si>
  <si>
    <t>b.  By what percentage was the Argentine peso undervalued on an annualized basis?</t>
  </si>
  <si>
    <t>b. If the price of the luggage remains the same in Phoenix one year from now, determine what the price of the luggage should be in Sydney in one-year time if PPP holds true. The US Inflation rate is 1.15% and the Australian inflation rate is 3.13%.</t>
  </si>
  <si>
    <t xml:space="preserve">a. If the price of the 3-piece luggage set in Phoenix is $850 and the price of the same 3-piece set in Sydney is $930, using purchasing power parity, is the price of the luggage truly equal if the spot rate is A$1.0941/$?  </t>
  </si>
  <si>
    <t>a.</t>
  </si>
  <si>
    <t>b.</t>
  </si>
  <si>
    <t>Heidi Høi Jensen, a foreign exchange trader at J.P. Morgan Chase, can invest $5 million, or the foreign currency equivalent of the bank's short term funds, in a covered interest arbitrage with Denmark. Using the following quotes can Heidi make covered interest arbitrage (CIA) profit?</t>
  </si>
  <si>
    <t>Price of 3-Piece Luggage set in A$</t>
  </si>
  <si>
    <t>Spot exchange rate, (A$/$)</t>
  </si>
  <si>
    <t>Australian inflation for year (per annum)</t>
  </si>
  <si>
    <t>Spot rate = Price in A$ / Price in US$</t>
  </si>
  <si>
    <t>Beginning spot rate (A$/$)</t>
  </si>
  <si>
    <t>Price of 3-piece luggage set in Sydney (A$)</t>
  </si>
  <si>
    <t>However, purchasing power parity is not always an accurate predictor of exchange rate movements, particularly in the short-term.</t>
  </si>
  <si>
    <t>b. What should be the price of the luggage set in A$ in 1-year if PPP holds?</t>
  </si>
  <si>
    <t xml:space="preserve">c) Part a and part b are both cheaper than borrowing at 12.00%. However, both are highly risky given that the future spot rate is not known until a full year has passed. </t>
  </si>
  <si>
    <t>Problem 6.9  Copenhagen Covered (A)</t>
  </si>
  <si>
    <t>Problem 6.14  Casper Landsten -- Thirty Days Later</t>
  </si>
  <si>
    <t xml:space="preserve"> Imagine that the mythical solid gold falcon, initially intended as a tribute by the Knights of Malta to the King of Spain in appreciation for his gift of the island of Malta to the order in 1530, has recently been recovered. The falcon is 14 inches high and solid gold, weighing approximately 48 pounds. Assume that gold prices have risen to $440/ounce, primarily as a result of increasing political tensions. The falcon is currently held by a private investor in Istanbul, who is actively negotiating with the Maltese government on its purchase and prospective return to its island home. The sale and payment are to take place one year from now in March 2004, and the parties are negotiating over the price and currency of payment. The investor has decided, in a show of goodwill, to base the sales price only on the falcon's specie value – its gold value.</t>
  </si>
  <si>
    <t>The current spot exchange rate is 0.39 Maltese lira (ML) per 1.00 U.S. dollar. Maltese inflation is expected to be about 8.5% for the coming year, while U.S. inflation, on the heels of a double-dip recession, is expected to come in at only 1.5%. If the investor bases value in the U.S. dollar, would he be better off receiving Maltese lira in one year (assuming purhcasing power parity), or receiving a guaranteed dollar payment (assuming a gold price of $420 per ounce)?</t>
  </si>
  <si>
    <t>Now</t>
  </si>
  <si>
    <t>In One Year</t>
  </si>
  <si>
    <t xml:space="preserve">Problem 6.10  Copenhagen Covered (B) </t>
  </si>
  <si>
    <t>Problem 6.11  Copenhagen Covered ( C )</t>
  </si>
  <si>
    <t>Problem 6.12  Casper Landsten -- CIA (A)</t>
  </si>
  <si>
    <t>Problem 6.13  Casper Landsten -- UIA (B)</t>
  </si>
  <si>
    <t>Borrowing principal</t>
  </si>
  <si>
    <t>Current spot rate, pesos/dollar (Ps/$)</t>
  </si>
  <si>
    <t>Mexican inflation (actual)</t>
  </si>
  <si>
    <t>US dollar inflation (actual)</t>
  </si>
  <si>
    <t>PPP forecast of spot rate (Ps/$)</t>
  </si>
  <si>
    <r>
      <t>Spot (PPP) = S * (1 + π</t>
    </r>
    <r>
      <rPr>
        <i/>
        <vertAlign val="superscript"/>
        <sz val="10"/>
        <rFont val="Times New Roman"/>
        <family val="1"/>
      </rPr>
      <t>Ps</t>
    </r>
    <r>
      <rPr>
        <i/>
        <sz val="10"/>
        <rFont val="Times New Roman"/>
        <family val="1"/>
      </rPr>
      <t>) / (1 + π</t>
    </r>
    <r>
      <rPr>
        <i/>
        <vertAlign val="superscript"/>
        <sz val="10"/>
        <rFont val="Times New Roman"/>
        <family val="1"/>
      </rPr>
      <t>$</t>
    </r>
    <r>
      <rPr>
        <i/>
        <sz val="10"/>
        <rFont val="Times New Roman"/>
        <family val="1"/>
      </rPr>
      <t xml:space="preserve"> )</t>
    </r>
  </si>
  <si>
    <t>Actual spot rate end of year (Ps/$)</t>
  </si>
  <si>
    <t>Spot (Ps/$)</t>
  </si>
  <si>
    <t>EOY Spot (Ps/$)</t>
  </si>
  <si>
    <t>Mexican pesos</t>
  </si>
  <si>
    <t>Pesos needed to repay</t>
  </si>
  <si>
    <t>Quoted Mexico peso borrowing rate (one year)</t>
  </si>
  <si>
    <r>
      <t xml:space="preserve">a. </t>
    </r>
    <r>
      <rPr>
        <sz val="10"/>
        <rFont val="Times New Roman"/>
        <family val="1"/>
      </rPr>
      <t xml:space="preserve"> If the ending spot rate was Ps11.01/$ as PPP would predict, the actual peso-based interest cost would be</t>
    </r>
    <r>
      <rPr>
        <b/>
        <sz val="10"/>
        <rFont val="Times New Roman"/>
        <family val="1"/>
      </rPr>
      <t xml:space="preserve"> </t>
    </r>
    <r>
      <rPr>
        <b/>
        <sz val="10"/>
        <color rgb="FFC00000"/>
        <rFont val="Times New Roman"/>
        <family val="1"/>
      </rPr>
      <t>8.894%</t>
    </r>
    <r>
      <rPr>
        <b/>
        <sz val="10"/>
        <rFont val="Times New Roman"/>
        <family val="1"/>
      </rPr>
      <t>.</t>
    </r>
  </si>
  <si>
    <t>b.  The real peso-denominated interest cost (corrected for inflation) would be:</t>
  </si>
  <si>
    <r>
      <t xml:space="preserve">The calculation shown at right is the precise or exact answer. The approximate form, found simply by subtracting inflation from nominal interest, would be </t>
    </r>
    <r>
      <rPr>
        <b/>
        <sz val="9"/>
        <color rgb="FFC00000"/>
        <rFont val="Times New Roman"/>
        <family val="1"/>
      </rPr>
      <t>4.894%</t>
    </r>
    <r>
      <rPr>
        <sz val="9"/>
        <rFont val="Times New Roman"/>
        <family val="1"/>
      </rPr>
      <t>.</t>
    </r>
  </si>
  <si>
    <t>Nominal interest</t>
  </si>
  <si>
    <t>Actual inflation</t>
  </si>
  <si>
    <t>Real peso-interest</t>
  </si>
  <si>
    <r>
      <t xml:space="preserve">b. </t>
    </r>
    <r>
      <rPr>
        <sz val="10"/>
        <rFont val="Times New Roman"/>
        <family val="1"/>
      </rPr>
      <t>If the actual end of year spot rate was Ps9.60/$ (just plug it into the spreadsheet for the EOY Spot rate), the actual peso-denominated interest cost would be</t>
    </r>
    <r>
      <rPr>
        <b/>
        <sz val="10"/>
        <rFont val="Times New Roman"/>
        <family val="1"/>
      </rPr>
      <t xml:space="preserve"> </t>
    </r>
    <r>
      <rPr>
        <b/>
        <sz val="10"/>
        <color rgb="FFC00000"/>
        <rFont val="Times New Roman"/>
        <family val="1"/>
      </rPr>
      <t>-5.067%</t>
    </r>
    <r>
      <rPr>
        <b/>
        <sz val="10"/>
        <rFont val="Times New Roman"/>
        <family val="1"/>
      </rPr>
      <t xml:space="preserve">. </t>
    </r>
    <r>
      <rPr>
        <b/>
        <sz val="10"/>
        <color rgb="FFC00000"/>
        <rFont val="Times New Roman"/>
        <family val="1"/>
      </rPr>
      <t xml:space="preserve"> (Yes, a negative interest rate.)</t>
    </r>
  </si>
  <si>
    <t>Grupo Bimbo, headquartered in Mexico City, is one of the largest bakery companies in the world. On January 1st, when the spot exchange rate is Ps10.80/$,  the company borrows $25.0 million from a New York bank for one year at 6.80% interest (Mexican banks had quoted 9.60% for an equivalent loan in pesos). During the year, U.S. inflation is 2% and Mexican inflation is 4%. At the end of the year the firm repays the dollar loan.</t>
  </si>
  <si>
    <t>a.  If Bimbo expected the spot rate at the end of one year to be that equal to purchasing power parity, what would be the cost to Bimbo of its dollar loan in peso-denominated interest?</t>
  </si>
  <si>
    <t>b.  What is the real interest cost (adjusted for inflation) to Bimbo, in peso-denominated terms, of borrowing the dollars for one year, again assuming purchasing power parity ?</t>
  </si>
  <si>
    <t>c.  If the actual spot rate at the end of the year turned out to be Ps9.60/$, what was the actual peso-denominated interest cost of the loan?</t>
  </si>
  <si>
    <t>Terry Lamoreaux has homes in both Sydney, Australia and Phoenix, United States. He travels between the two cities at least twice a year. Because of his frequent trips he wants to buy some new, high quality luggage. He's done his research and has decided to go with a Briggs &amp; Riley brand three-piece luggage set. There are retails stores in both Phoenix and Sydney. Terry was a finance major and wants to use purchasing power parity to determine if he is paying the same price no matter where he makes his purcahse.</t>
  </si>
  <si>
    <t>Calendar year</t>
  </si>
  <si>
    <t>Kalina Price (rubles)</t>
  </si>
  <si>
    <t>Russian inflation (forecast)</t>
  </si>
  <si>
    <t>Exchange rate (rubles = USD 1.00)</t>
  </si>
  <si>
    <t>U.S. inflation (forecast)</t>
  </si>
  <si>
    <t>b. Assuming that the forecasts of US and Russian inflation prove accurate, what would the value of the ruble be over the coming years if its value versus the dollar followed purchasing power parity?</t>
  </si>
  <si>
    <t>a. If the domestic price of the Kalina increases with the rate of inflation, what would its price be over the 2002-2006 period?</t>
  </si>
  <si>
    <t>c. If the export price of the Kalina were set using the purchasing power parity forecast of the ruble-dollar exchange rate, what would the export price be over the 2002-2006 period?</t>
  </si>
  <si>
    <t>AvtoVAZ OAO, a leading auto manufacturer in Russia, was launching a new automobile model in 2001, and is in the midst of completing a complete pricing analysis of the car for sales in Russia and export. The new car, the Kalina, would be initially priced at Rubles 260,000 in Russia, and if exported, $8,666.67 in U.S. dollars at the current spot rate of Rubles 30 = $1.00. AvtoVAZ intends to raise the price domestically with the rate of Russian inflation over time, but is worried about how that compares to the export price given U.S. dollar inflation and the future exchange rate. Use the following data table to answer the pricing analysis questions.</t>
  </si>
  <si>
    <t>b. Exchange rate (rubles=$1.00) if purchasing power parity (PPP) holds</t>
  </si>
  <si>
    <t>d. How would the Kalina's export price evolve over time if it followed Russian inflation and the exchange rate of the ruble versus the dollar remained relatively constant over this period of time?</t>
  </si>
  <si>
    <t>e. Vlad, one of the newly hired pricing strategists, believes that prices of automobiles in both domestic and export markets will both increase with the rate of inflation, and that the ruble/dollar exchange rate will remain fixed. What would this imply or forecast for the future export price of the Kalina?</t>
  </si>
  <si>
    <t>a. Kalina Price with Russian inflation  (rubles)</t>
  </si>
  <si>
    <t>c. Export price if using PPP (dollars)</t>
  </si>
  <si>
    <t>d. Export price at fixed exchange rate (dollars)</t>
  </si>
  <si>
    <t>f. If you were AvtoVAZ, what would you hope would happen to the ruble's value versus the dollar over time given your desire to export the Kalina? Now if you combined that 'hope' with some assumptions about the competition -- other automobile sales prices in dollar markets over time -- how might your strategy evolve?</t>
  </si>
  <si>
    <t>If export price rises at dollar inflation</t>
  </si>
  <si>
    <t>e. Vlad is actually not saying anything different than what questions c) and d) addressed. If the export price is based on the initial dollar price of $8,667.67 then rising with dollar inflation, it reaches $9,998.27 in 2006 (same as part c)). Alternatively, if the pricing follows the price in the domestic market, in rubles, rising with Russian inflation, it reaches Rubles 429,800 in 2006, and when converted to U.S. dollars at an assumed fixed rate of exchange of Rubles 30 = $1.00, the same $14,326.68 as in part d).</t>
  </si>
  <si>
    <t xml:space="preserve">   An added note is to recognize that if this was the case, PPP is definitely not 'holding' in the academic sense.</t>
  </si>
  <si>
    <t xml:space="preserve">f. Exporters generally would prefer that their own currency weakens over time versus the currency of the customer -- making their product offering increasingly affordable (cheaper), and hopefully increasing sales volume. Since AvtoVAZ's costs are all in Russian rubles, earning a hard currency like the dollar which would be slowly strengthenging against the ruble might increase profit margins (depending on what happens to costs over time from other factors). </t>
  </si>
  <si>
    <t xml:space="preserve">If most of the competition in the target dollar markets were dollar-based manufacturers, their costs and prices might be rising with dollar inflation. The answers to parts c) and d) provide some ideas or possible boundaries on what you might consider. At fixed exchange rates, the dollar price would rise quite high by 2006 (to $14,326.68), whereas if rate of exchange had remained fixed the export price would be much lower in 2006 ($9,998.27). Of course pricing strategies can and should be changed over time with changing market conditions, but the general consensus of analysts would be to expect to increase the at a rate somewhere inbetween c) and d) forecasts. </t>
  </si>
  <si>
    <t>g. So what did the Russian ruble end up doing over the 2001-2006 period?</t>
  </si>
  <si>
    <t>Problem 6.3  Derek Tosh and Yen-Dollar Parity</t>
  </si>
  <si>
    <t>The separation of over 3,000 nautical miles and five time zones, money and foreign exchange markets in both London and New York are very efficient. The following information has been collected from the respective areas:</t>
  </si>
  <si>
    <t>Problem 6.22  Grupo Bimbo (Mexico)</t>
  </si>
  <si>
    <t>Problem 6.23  AvtoVAZ of Russia's Kalina Export Pricing Analysis</t>
  </si>
  <si>
    <t>Problem 6.1  Malaysian Island Resort</t>
  </si>
  <si>
    <t>Problem 6.2  Argentine Float</t>
  </si>
  <si>
    <t>Problem 6.4  Lamoreaux's Homes: Sydney to Phoenix</t>
  </si>
  <si>
    <t>Problem 6.5  Starbucks (Croatia)</t>
  </si>
  <si>
    <t>Problem 6.6  Toyota's Pass-Through</t>
  </si>
  <si>
    <t>Problem 6.7  Kamada: CIA Japan (A)</t>
  </si>
  <si>
    <t>Problem 6.8  Kamada: UIA Japan (B)</t>
  </si>
  <si>
    <t>Problem 6.15  Statoil's Arbitrage</t>
  </si>
  <si>
    <t>Problem 6.17  Chamonix Rentals</t>
  </si>
  <si>
    <t>Problem 6.16  Trans-Atlantic Quotes</t>
  </si>
  <si>
    <t>Problem 6.18  East Asiatic--Thailand</t>
  </si>
  <si>
    <t>Problem 6.19  Maltese Falcon: The Black Bird</t>
  </si>
  <si>
    <t>Problem 6.20  Clayton Moore's Money Fund</t>
  </si>
  <si>
    <t>Problem 6.21  African Beer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</si>
</sst>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7" formatCode="&quot;$&quot;#,##0.00_);\(&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_);_(* \(#,##0.000\);_(* &quot;-&quot;??_);_(@_)"/>
    <numFmt numFmtId="167" formatCode="_(* #,##0.0000_);_(* \(#,##0.0000\);_(* &quot;-&quot;??_);_(@_)"/>
    <numFmt numFmtId="168" formatCode="_(* #,##0.00000_);_(* \(#,##0.00000\);_(* &quot;-&quot;??_);_(@_)"/>
    <numFmt numFmtId="169" formatCode="_(&quot;$&quot;* #,##0_);_(&quot;$&quot;* \(#,##0\);_(&quot;$&quot;* &quot;-&quot;??_);_(@_)"/>
    <numFmt numFmtId="170" formatCode="[$€-2]\ #,##0.0000"/>
    <numFmt numFmtId="171" formatCode="0.0%"/>
    <numFmt numFmtId="172" formatCode="0.000%"/>
    <numFmt numFmtId="173" formatCode="0.0000%"/>
    <numFmt numFmtId="174" formatCode="_(* #,##0.000000_);_(* \(#,##0.000000\);_(* &quot;-&quot;??_);_(@_)"/>
    <numFmt numFmtId="175" formatCode="[$SFr.-100C]\ #,##0;[$SFr.-100C]\ \-#,##0"/>
    <numFmt numFmtId="176" formatCode="[$kr-406]\ #,##0.00_);\([$kr-406]\ #,##0.00\)"/>
    <numFmt numFmtId="177" formatCode="0.0000"/>
    <numFmt numFmtId="178" formatCode="#,##0.0000_);\(#,##0.0000\)"/>
    <numFmt numFmtId="179" formatCode="[$SFr.-100C]\ #,##0.00;[$SFr.-100C]\ \-#,##0.00"/>
    <numFmt numFmtId="180" formatCode="[$kr-814]\ #,##0.00"/>
    <numFmt numFmtId="181" formatCode="[$£-809]#,##0.00;\-[$£-809]#,##0.00"/>
    <numFmt numFmtId="182" formatCode="[$SFr.-807]\ #,##0"/>
    <numFmt numFmtId="183" formatCode="&quot;$&quot;#,##0"/>
    <numFmt numFmtId="184" formatCode="[$kr-406]\ #,##0_);\([$kr-406]\ #,##0\)"/>
    <numFmt numFmtId="185" formatCode="[$€-2]\ #,##0.00_);\([$€-2]\ #,##0.00\)"/>
    <numFmt numFmtId="186" formatCode="&quot;$&quot;#,##0.0000"/>
    <numFmt numFmtId="187" formatCode="#,##0.000000_);\(#,##0.000000\)"/>
    <numFmt numFmtId="188" formatCode="#,##0.0000000_);\(#,##0.0000000\)"/>
    <numFmt numFmtId="189" formatCode="#,##0.00000000_);\(#,##0.00000000\)"/>
    <numFmt numFmtId="190" formatCode="#,##0.00000_);\(#,##0.00000\)"/>
    <numFmt numFmtId="191" formatCode="_(* #,##0.0000_);_(* \(#,##0.0000\);_(* &quot;-&quot;????_);_(@_)"/>
  </numFmts>
  <fonts count="22" x14ac:knownFonts="1">
    <font>
      <sz val="10"/>
      <name val="Arial"/>
    </font>
    <font>
      <sz val="10"/>
      <name val="Arial"/>
      <family val="2"/>
    </font>
    <font>
      <b/>
      <sz val="10"/>
      <name val="Times New Roman"/>
      <family val="1"/>
    </font>
    <font>
      <sz val="10"/>
      <name val="Times New Roman"/>
      <family val="1"/>
    </font>
    <font>
      <b/>
      <sz val="10"/>
      <color indexed="10"/>
      <name val="Times New Roman"/>
      <family val="1"/>
    </font>
    <font>
      <b/>
      <sz val="10"/>
      <color indexed="12"/>
      <name val="Times New Roman"/>
      <family val="1"/>
    </font>
    <font>
      <sz val="10"/>
      <color indexed="12"/>
      <name val="Times New Roman"/>
      <family val="1"/>
    </font>
    <font>
      <b/>
      <sz val="10"/>
      <color indexed="12"/>
      <name val="Arial"/>
      <family val="2"/>
    </font>
    <font>
      <b/>
      <i/>
      <sz val="10"/>
      <name val="Times New Roman"/>
      <family val="1"/>
    </font>
    <font>
      <b/>
      <i/>
      <sz val="10"/>
      <color indexed="12"/>
      <name val="Times New Roman"/>
      <family val="1"/>
    </font>
    <font>
      <i/>
      <sz val="10"/>
      <name val="Times New Roman"/>
      <family val="1"/>
    </font>
    <font>
      <i/>
      <sz val="10"/>
      <name val="Arial"/>
      <family val="2"/>
    </font>
    <font>
      <sz val="9"/>
      <name val="Times New Roman"/>
      <family val="1"/>
    </font>
    <font>
      <b/>
      <sz val="10"/>
      <name val="Arial"/>
      <family val="2"/>
    </font>
    <font>
      <sz val="10"/>
      <name val="Arial"/>
      <family val="2"/>
    </font>
    <font>
      <b/>
      <sz val="12"/>
      <color rgb="FF0000FF"/>
      <name val="Times New Roman"/>
      <family val="1"/>
    </font>
    <font>
      <b/>
      <sz val="10"/>
      <color rgb="FF0000FF"/>
      <name val="Times New Roman"/>
      <family val="1"/>
    </font>
    <font>
      <b/>
      <sz val="10"/>
      <color rgb="FFC00000"/>
      <name val="Times New Roman"/>
      <family val="1"/>
    </font>
    <font>
      <sz val="14"/>
      <name val="Arial"/>
      <family val="2"/>
    </font>
    <font>
      <i/>
      <vertAlign val="superscript"/>
      <sz val="10"/>
      <name val="Times New Roman"/>
      <family val="1"/>
    </font>
    <font>
      <b/>
      <sz val="9"/>
      <color rgb="FFC00000"/>
      <name val="Times New Roman"/>
      <family val="1"/>
    </font>
    <font>
      <b/>
      <sz val="14"/>
      <color indexed="9"/>
      <name val="Times New Roman"/>
      <family val="1"/>
    </font>
  </fonts>
  <fills count="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theme="0"/>
        <bgColor indexed="64"/>
      </patternFill>
    </fill>
    <fill>
      <patternFill patternType="solid">
        <fgColor theme="6" tint="0.59996337778862885"/>
        <bgColor indexed="64"/>
      </patternFill>
    </fill>
    <fill>
      <patternFill patternType="solid">
        <fgColor rgb="FF00B0F0"/>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3" fillId="0" borderId="0" xfId="0" applyFont="1"/>
    <xf numFmtId="0" fontId="3" fillId="0" borderId="5" xfId="0" applyFont="1" applyBorder="1"/>
    <xf numFmtId="0" fontId="3" fillId="0" borderId="0" xfId="0" applyFont="1" applyBorder="1"/>
    <xf numFmtId="0" fontId="3" fillId="0" borderId="6" xfId="0" applyFont="1" applyBorder="1"/>
    <xf numFmtId="0" fontId="3" fillId="0" borderId="0" xfId="0" applyFont="1" applyAlignment="1">
      <alignment horizontal="right"/>
    </xf>
    <xf numFmtId="0" fontId="3" fillId="2" borderId="0"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2" fillId="2" borderId="0" xfId="0" quotePrefix="1" applyFont="1" applyFill="1" applyBorder="1" applyAlignment="1">
      <alignment horizontal="center"/>
    </xf>
    <xf numFmtId="0" fontId="8" fillId="2" borderId="0" xfId="0" applyFont="1" applyFill="1" applyBorder="1" applyAlignment="1">
      <alignment horizontal="center"/>
    </xf>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xf numFmtId="0" fontId="3" fillId="3" borderId="0" xfId="0" applyFont="1" applyFill="1" applyBorder="1"/>
    <xf numFmtId="0" fontId="2" fillId="3" borderId="0" xfId="0" applyFont="1" applyFill="1" applyBorder="1" applyAlignment="1">
      <alignment horizontal="center"/>
    </xf>
    <xf numFmtId="0" fontId="3" fillId="3" borderId="6" xfId="0" applyFont="1" applyFill="1" applyBorder="1"/>
    <xf numFmtId="172" fontId="5" fillId="3" borderId="0" xfId="3" applyNumberFormat="1" applyFont="1" applyFill="1" applyBorder="1" applyAlignment="1">
      <alignment horizontal="center"/>
    </xf>
    <xf numFmtId="44" fontId="5" fillId="3" borderId="0" xfId="2" applyFont="1" applyFill="1" applyBorder="1"/>
    <xf numFmtId="0" fontId="3" fillId="3" borderId="0" xfId="0" applyFont="1" applyFill="1" applyBorder="1" applyAlignment="1">
      <alignment horizontal="center"/>
    </xf>
    <xf numFmtId="178" fontId="2" fillId="3" borderId="0" xfId="1" applyNumberFormat="1" applyFont="1" applyFill="1" applyBorder="1" applyAlignment="1">
      <alignment horizontal="center"/>
    </xf>
    <xf numFmtId="44" fontId="2" fillId="3" borderId="0" xfId="2" applyFont="1" applyFill="1" applyBorder="1"/>
    <xf numFmtId="44" fontId="2" fillId="3" borderId="0" xfId="2" applyFont="1" applyFill="1" applyBorder="1" applyAlignment="1">
      <alignment horizontal="center"/>
    </xf>
    <xf numFmtId="0" fontId="3" fillId="3" borderId="0" xfId="0" quotePrefix="1" applyFont="1" applyFill="1" applyBorder="1"/>
    <xf numFmtId="43" fontId="2" fillId="3" borderId="1" xfId="1" applyFont="1" applyFill="1" applyBorder="1"/>
    <xf numFmtId="44" fontId="4" fillId="3" borderId="0" xfId="2" applyFont="1" applyFill="1" applyBorder="1"/>
    <xf numFmtId="176" fontId="2" fillId="3" borderId="0" xfId="1" applyNumberFormat="1" applyFont="1" applyFill="1" applyBorder="1"/>
    <xf numFmtId="0" fontId="3" fillId="3" borderId="7" xfId="0" applyFont="1" applyFill="1" applyBorder="1"/>
    <xf numFmtId="0" fontId="3" fillId="3" borderId="8" xfId="0" applyFont="1" applyFill="1" applyBorder="1"/>
    <xf numFmtId="176" fontId="2" fillId="3" borderId="0" xfId="0" applyNumberFormat="1" applyFont="1" applyFill="1" applyBorder="1"/>
    <xf numFmtId="0" fontId="3" fillId="3" borderId="9" xfId="0" applyFont="1" applyFill="1" applyBorder="1"/>
    <xf numFmtId="172" fontId="2" fillId="3" borderId="0" xfId="3" applyNumberFormat="1" applyFont="1" applyFill="1" applyBorder="1" applyAlignment="1">
      <alignment horizontal="center"/>
    </xf>
    <xf numFmtId="177" fontId="2" fillId="3" borderId="0" xfId="1" applyNumberFormat="1" applyFont="1" applyFill="1" applyBorder="1" applyAlignment="1">
      <alignment horizontal="center"/>
    </xf>
    <xf numFmtId="0" fontId="3" fillId="3" borderId="0" xfId="0" applyFont="1" applyFill="1"/>
    <xf numFmtId="176" fontId="5" fillId="3" borderId="0" xfId="1" applyNumberFormat="1" applyFont="1" applyFill="1" applyBorder="1"/>
    <xf numFmtId="176" fontId="2" fillId="3" borderId="1" xfId="0" applyNumberFormat="1" applyFont="1" applyFill="1" applyBorder="1"/>
    <xf numFmtId="0" fontId="2" fillId="3" borderId="0" xfId="0" quotePrefix="1" applyFont="1" applyFill="1" applyBorder="1"/>
    <xf numFmtId="0" fontId="2" fillId="3" borderId="0" xfId="0" applyFont="1" applyFill="1" applyBorder="1"/>
    <xf numFmtId="176" fontId="4" fillId="3" borderId="0" xfId="0" applyNumberFormat="1" applyFont="1" applyFill="1" applyBorder="1"/>
    <xf numFmtId="169" fontId="2" fillId="3" borderId="0" xfId="2" applyNumberFormat="1" applyFont="1" applyFill="1" applyBorder="1"/>
    <xf numFmtId="164" fontId="2" fillId="3" borderId="0" xfId="1" applyNumberFormat="1" applyFont="1" applyFill="1" applyBorder="1" applyAlignment="1">
      <alignment horizontal="center"/>
    </xf>
    <xf numFmtId="0" fontId="2" fillId="3" borderId="0" xfId="0" applyFont="1" applyFill="1" applyBorder="1" applyAlignment="1">
      <alignment horizontal="right"/>
    </xf>
    <xf numFmtId="164" fontId="2" fillId="3" borderId="1" xfId="1" applyNumberFormat="1" applyFont="1" applyFill="1" applyBorder="1"/>
    <xf numFmtId="176" fontId="2" fillId="3" borderId="0" xfId="1" applyNumberFormat="1" applyFont="1" applyFill="1" applyBorder="1" applyAlignment="1">
      <alignment horizontal="center"/>
    </xf>
    <xf numFmtId="2" fontId="2" fillId="3" borderId="0" xfId="1" applyNumberFormat="1" applyFont="1" applyFill="1" applyBorder="1" applyAlignment="1">
      <alignment horizontal="center"/>
    </xf>
    <xf numFmtId="43" fontId="2" fillId="3" borderId="0" xfId="1" applyFont="1" applyFill="1" applyBorder="1"/>
    <xf numFmtId="44" fontId="4" fillId="3" borderId="0" xfId="2" applyFont="1" applyFill="1" applyBorder="1" applyAlignment="1">
      <alignment horizontal="center"/>
    </xf>
    <xf numFmtId="0" fontId="4" fillId="3" borderId="0" xfId="0" applyFont="1" applyFill="1" applyBorder="1" applyAlignment="1">
      <alignment horizontal="center"/>
    </xf>
    <xf numFmtId="179" fontId="2" fillId="3" borderId="0" xfId="1" applyNumberFormat="1" applyFont="1" applyFill="1" applyBorder="1"/>
    <xf numFmtId="179" fontId="2" fillId="3" borderId="0" xfId="0" applyNumberFormat="1" applyFont="1" applyFill="1" applyBorder="1"/>
    <xf numFmtId="0" fontId="8" fillId="3" borderId="0" xfId="0" applyFont="1" applyFill="1" applyBorder="1" applyAlignment="1">
      <alignment horizontal="center"/>
    </xf>
    <xf numFmtId="182" fontId="2" fillId="3" borderId="0" xfId="1" applyNumberFormat="1" applyFont="1" applyFill="1" applyBorder="1" applyAlignment="1">
      <alignment horizontal="center"/>
    </xf>
    <xf numFmtId="44" fontId="2" fillId="3" borderId="1" xfId="2" applyFont="1" applyFill="1" applyBorder="1"/>
    <xf numFmtId="175" fontId="2" fillId="3" borderId="0" xfId="1" applyNumberFormat="1" applyFont="1" applyFill="1" applyBorder="1"/>
    <xf numFmtId="169" fontId="2" fillId="3" borderId="18" xfId="2" applyNumberFormat="1" applyFont="1" applyFill="1" applyBorder="1"/>
    <xf numFmtId="180" fontId="2" fillId="3" borderId="0" xfId="1" applyNumberFormat="1" applyFont="1" applyFill="1" applyBorder="1" applyAlignment="1">
      <alignment horizontal="right"/>
    </xf>
    <xf numFmtId="43" fontId="2" fillId="3" borderId="18" xfId="1" applyFont="1" applyFill="1" applyBorder="1"/>
    <xf numFmtId="164" fontId="2" fillId="3" borderId="0" xfId="1" applyNumberFormat="1" applyFont="1" applyFill="1" applyBorder="1"/>
    <xf numFmtId="0" fontId="8" fillId="3" borderId="0" xfId="0" applyFont="1" applyFill="1"/>
    <xf numFmtId="0" fontId="2" fillId="3" borderId="0" xfId="0" applyFont="1" applyFill="1" applyAlignment="1">
      <alignment horizontal="center"/>
    </xf>
    <xf numFmtId="169" fontId="5" fillId="3" borderId="18" xfId="2" applyNumberFormat="1" applyFont="1" applyFill="1" applyBorder="1"/>
    <xf numFmtId="180" fontId="2" fillId="3" borderId="0" xfId="1" applyNumberFormat="1" applyFont="1" applyFill="1" applyBorder="1" applyAlignment="1">
      <alignment horizontal="center"/>
    </xf>
    <xf numFmtId="43" fontId="2" fillId="3" borderId="18" xfId="1" applyFont="1" applyFill="1" applyBorder="1" applyAlignment="1">
      <alignment horizontal="right"/>
    </xf>
    <xf numFmtId="177" fontId="5" fillId="3" borderId="0" xfId="1" applyNumberFormat="1" applyFont="1" applyFill="1" applyBorder="1" applyAlignment="1">
      <alignment horizontal="center"/>
    </xf>
    <xf numFmtId="181" fontId="2" fillId="3" borderId="19" xfId="0" applyNumberFormat="1" applyFont="1" applyFill="1" applyBorder="1"/>
    <xf numFmtId="188" fontId="2" fillId="3" borderId="0" xfId="1" applyNumberFormat="1" applyFont="1" applyFill="1" applyBorder="1" applyAlignment="1">
      <alignment horizontal="center"/>
    </xf>
    <xf numFmtId="189" fontId="2" fillId="3" borderId="0" xfId="1" applyNumberFormat="1" applyFont="1" applyFill="1" applyBorder="1" applyAlignment="1">
      <alignment horizontal="center"/>
    </xf>
    <xf numFmtId="43" fontId="5" fillId="3" borderId="0" xfId="1" applyFont="1" applyFill="1" applyBorder="1" applyAlignment="1">
      <alignment horizontal="right"/>
    </xf>
    <xf numFmtId="164" fontId="5" fillId="3" borderId="0" xfId="1" applyNumberFormat="1" applyFont="1" applyFill="1" applyBorder="1" applyAlignment="1">
      <alignment horizontal="right"/>
    </xf>
    <xf numFmtId="0" fontId="2" fillId="3" borderId="0" xfId="0" quotePrefix="1" applyFont="1" applyFill="1" applyBorder="1" applyAlignment="1">
      <alignment horizontal="right"/>
    </xf>
    <xf numFmtId="0" fontId="3" fillId="3" borderId="0" xfId="0" applyFont="1" applyFill="1" applyBorder="1" applyAlignment="1">
      <alignment vertical="center" wrapText="1"/>
    </xf>
    <xf numFmtId="0" fontId="0" fillId="3" borderId="0" xfId="0" applyFill="1" applyAlignment="1">
      <alignment vertical="center" wrapText="1"/>
    </xf>
    <xf numFmtId="0" fontId="2" fillId="3" borderId="1" xfId="0" applyFont="1" applyFill="1" applyBorder="1"/>
    <xf numFmtId="0" fontId="2" fillId="3" borderId="1" xfId="0" applyFont="1" applyFill="1" applyBorder="1" applyAlignment="1">
      <alignment horizontal="right"/>
    </xf>
    <xf numFmtId="172" fontId="5" fillId="3" borderId="0" xfId="3" applyNumberFormat="1" applyFont="1" applyFill="1" applyBorder="1" applyAlignment="1">
      <alignment horizontal="right"/>
    </xf>
    <xf numFmtId="170" fontId="5" fillId="3" borderId="0" xfId="1" applyNumberFormat="1" applyFont="1" applyFill="1" applyBorder="1"/>
    <xf numFmtId="0" fontId="6" fillId="3" borderId="6" xfId="0" applyFont="1" applyFill="1" applyBorder="1"/>
    <xf numFmtId="0" fontId="3" fillId="3" borderId="0" xfId="0" applyFont="1" applyFill="1" applyBorder="1" applyAlignment="1">
      <alignment horizontal="left"/>
    </xf>
    <xf numFmtId="164" fontId="5" fillId="3" borderId="6" xfId="1" applyNumberFormat="1" applyFont="1" applyFill="1" applyBorder="1"/>
    <xf numFmtId="43" fontId="2" fillId="3" borderId="0" xfId="3" applyNumberFormat="1" applyFont="1" applyFill="1" applyBorder="1"/>
    <xf numFmtId="10" fontId="2" fillId="3" borderId="0" xfId="3" applyNumberFormat="1" applyFont="1" applyFill="1" applyBorder="1"/>
    <xf numFmtId="0" fontId="3" fillId="3" borderId="0" xfId="0" applyFont="1" applyFill="1" applyBorder="1" applyAlignment="1">
      <alignment horizontal="right"/>
    </xf>
    <xf numFmtId="172" fontId="2" fillId="3" borderId="0" xfId="2" applyNumberFormat="1" applyFont="1" applyFill="1" applyBorder="1"/>
    <xf numFmtId="164" fontId="2" fillId="3" borderId="0" xfId="0" applyNumberFormat="1" applyFont="1" applyFill="1" applyBorder="1"/>
    <xf numFmtId="172" fontId="2" fillId="3" borderId="0" xfId="3" applyNumberFormat="1" applyFont="1" applyFill="1" applyBorder="1"/>
    <xf numFmtId="172" fontId="2" fillId="3" borderId="0" xfId="0" applyNumberFormat="1" applyFont="1" applyFill="1" applyBorder="1"/>
    <xf numFmtId="167" fontId="5" fillId="3" borderId="0" xfId="1" applyNumberFormat="1" applyFont="1" applyFill="1" applyBorder="1"/>
    <xf numFmtId="10" fontId="5" fillId="3" borderId="0" xfId="3" applyNumberFormat="1" applyFont="1" applyFill="1" applyBorder="1"/>
    <xf numFmtId="43" fontId="2" fillId="3" borderId="0" xfId="0" applyNumberFormat="1" applyFont="1" applyFill="1" applyBorder="1"/>
    <xf numFmtId="10" fontId="2" fillId="3" borderId="0" xfId="0" applyNumberFormat="1" applyFont="1" applyFill="1" applyBorder="1"/>
    <xf numFmtId="172" fontId="5" fillId="3" borderId="0" xfId="3" applyNumberFormat="1" applyFont="1" applyFill="1" applyBorder="1"/>
    <xf numFmtId="0" fontId="3" fillId="3" borderId="0" xfId="0" applyFont="1" applyFill="1" applyBorder="1" applyAlignment="1">
      <alignment wrapText="1"/>
    </xf>
    <xf numFmtId="0" fontId="2" fillId="3" borderId="0" xfId="0" applyFont="1" applyFill="1" applyBorder="1" applyAlignment="1"/>
    <xf numFmtId="0" fontId="0" fillId="3" borderId="0" xfId="0" applyFill="1" applyBorder="1" applyAlignment="1"/>
    <xf numFmtId="183" fontId="5" fillId="3" borderId="0" xfId="0" applyNumberFormat="1" applyFont="1" applyFill="1" applyBorder="1" applyAlignment="1">
      <alignment horizontal="right"/>
    </xf>
    <xf numFmtId="167" fontId="5" fillId="3" borderId="0" xfId="1" applyNumberFormat="1" applyFont="1" applyFill="1" applyBorder="1" applyAlignment="1">
      <alignment wrapText="1"/>
    </xf>
    <xf numFmtId="172" fontId="4" fillId="3" borderId="0" xfId="3" applyNumberFormat="1" applyFont="1" applyFill="1" applyBorder="1"/>
    <xf numFmtId="184" fontId="2" fillId="3" borderId="0" xfId="0" applyNumberFormat="1" applyFont="1" applyFill="1" applyBorder="1"/>
    <xf numFmtId="164" fontId="2" fillId="3" borderId="0" xfId="1" applyNumberFormat="1" applyFont="1" applyFill="1" applyBorder="1" applyAlignment="1">
      <alignment horizontal="right"/>
    </xf>
    <xf numFmtId="43" fontId="5" fillId="3" borderId="0" xfId="1" applyFont="1" applyFill="1" applyBorder="1"/>
    <xf numFmtId="172" fontId="2" fillId="3" borderId="1" xfId="3" applyNumberFormat="1" applyFont="1" applyFill="1" applyBorder="1"/>
    <xf numFmtId="0" fontId="0" fillId="3" borderId="0" xfId="0" applyFill="1" applyAlignment="1">
      <alignment vertical="center"/>
    </xf>
    <xf numFmtId="0" fontId="3" fillId="3" borderId="1" xfId="0" applyFont="1" applyFill="1" applyBorder="1"/>
    <xf numFmtId="43" fontId="5" fillId="3" borderId="0" xfId="1" applyNumberFormat="1" applyFont="1" applyFill="1" applyBorder="1"/>
    <xf numFmtId="168" fontId="2" fillId="3" borderId="0" xfId="1" applyNumberFormat="1" applyFont="1" applyFill="1" applyBorder="1"/>
    <xf numFmtId="0" fontId="9" fillId="3" borderId="0" xfId="0" applyFont="1" applyFill="1" applyBorder="1" applyAlignment="1">
      <alignment horizontal="center"/>
    </xf>
    <xf numFmtId="0" fontId="9" fillId="3" borderId="0" xfId="0" applyFont="1" applyFill="1" applyBorder="1" applyAlignment="1">
      <alignment horizontal="right"/>
    </xf>
    <xf numFmtId="175" fontId="2" fillId="3" borderId="0" xfId="0" applyNumberFormat="1" applyFont="1" applyFill="1" applyBorder="1"/>
    <xf numFmtId="0" fontId="4" fillId="2" borderId="18" xfId="0" applyFont="1" applyFill="1" applyBorder="1" applyAlignment="1">
      <alignment horizontal="center"/>
    </xf>
    <xf numFmtId="0" fontId="0" fillId="3" borderId="0" xfId="0" applyFill="1" applyAlignment="1"/>
    <xf numFmtId="183" fontId="2" fillId="3" borderId="0" xfId="2" applyNumberFormat="1" applyFont="1" applyFill="1" applyBorder="1"/>
    <xf numFmtId="187" fontId="2" fillId="3" borderId="0" xfId="1" applyNumberFormat="1" applyFont="1" applyFill="1" applyBorder="1" applyAlignment="1">
      <alignment horizontal="center"/>
    </xf>
    <xf numFmtId="167" fontId="2" fillId="3" borderId="0" xfId="1" applyNumberFormat="1" applyFont="1" applyFill="1" applyBorder="1"/>
    <xf numFmtId="174" fontId="4" fillId="3" borderId="0" xfId="1" applyNumberFormat="1" applyFont="1" applyFill="1" applyBorder="1"/>
    <xf numFmtId="44" fontId="2" fillId="3" borderId="0" xfId="0" applyNumberFormat="1" applyFont="1" applyFill="1" applyBorder="1"/>
    <xf numFmtId="169" fontId="3" fillId="3" borderId="0" xfId="0" applyNumberFormat="1" applyFont="1" applyFill="1"/>
    <xf numFmtId="44" fontId="3" fillId="3" borderId="0" xfId="0" applyNumberFormat="1" applyFont="1" applyFill="1" applyBorder="1"/>
    <xf numFmtId="10" fontId="4" fillId="3" borderId="0" xfId="3" applyNumberFormat="1" applyFont="1" applyFill="1" applyBorder="1"/>
    <xf numFmtId="172" fontId="2" fillId="3" borderId="0" xfId="3" applyNumberFormat="1" applyFont="1" applyFill="1" applyBorder="1" applyAlignment="1">
      <alignment horizontal="right"/>
    </xf>
    <xf numFmtId="167" fontId="2" fillId="3" borderId="0" xfId="0" applyNumberFormat="1" applyFont="1" applyFill="1" applyBorder="1"/>
    <xf numFmtId="0" fontId="4" fillId="3" borderId="0" xfId="0" applyFont="1" applyFill="1" applyBorder="1"/>
    <xf numFmtId="186" fontId="5" fillId="3" borderId="0" xfId="2" applyNumberFormat="1" applyFont="1" applyFill="1" applyBorder="1"/>
    <xf numFmtId="185" fontId="5" fillId="3" borderId="0" xfId="1" applyNumberFormat="1" applyFont="1" applyFill="1" applyBorder="1"/>
    <xf numFmtId="172" fontId="5" fillId="3" borderId="0" xfId="0" applyNumberFormat="1" applyFont="1" applyFill="1" applyBorder="1"/>
    <xf numFmtId="177" fontId="2" fillId="3" borderId="0" xfId="0" applyNumberFormat="1" applyFont="1" applyFill="1" applyBorder="1"/>
    <xf numFmtId="17" fontId="2" fillId="3" borderId="1" xfId="0" quotePrefix="1" applyNumberFormat="1" applyFont="1" applyFill="1" applyBorder="1" applyAlignment="1">
      <alignment horizontal="right"/>
    </xf>
    <xf numFmtId="164" fontId="5" fillId="3" borderId="0" xfId="1" applyNumberFormat="1" applyFont="1" applyFill="1" applyBorder="1"/>
    <xf numFmtId="181" fontId="5" fillId="3" borderId="0" xfId="1" applyNumberFormat="1" applyFont="1" applyFill="1" applyBorder="1"/>
    <xf numFmtId="165" fontId="5" fillId="3" borderId="0" xfId="2" applyNumberFormat="1" applyFont="1" applyFill="1" applyBorder="1"/>
    <xf numFmtId="43" fontId="4" fillId="3" borderId="0" xfId="1" applyFont="1" applyFill="1" applyBorder="1"/>
    <xf numFmtId="0" fontId="3" fillId="3" borderId="3" xfId="0" applyFont="1" applyFill="1" applyBorder="1" applyAlignment="1">
      <alignment horizontal="right"/>
    </xf>
    <xf numFmtId="0" fontId="2" fillId="3" borderId="1" xfId="0" quotePrefix="1" applyFont="1" applyFill="1" applyBorder="1" applyAlignment="1">
      <alignment horizontal="right"/>
    </xf>
    <xf numFmtId="0" fontId="3" fillId="3" borderId="0" xfId="0" quotePrefix="1" applyFont="1" applyFill="1" applyBorder="1" applyAlignment="1">
      <alignment horizontal="right"/>
    </xf>
    <xf numFmtId="0" fontId="3" fillId="3" borderId="1" xfId="0" applyFont="1" applyFill="1" applyBorder="1" applyAlignment="1">
      <alignment horizontal="right"/>
    </xf>
    <xf numFmtId="0" fontId="12" fillId="3" borderId="0" xfId="0" applyFont="1" applyFill="1" applyBorder="1"/>
    <xf numFmtId="0" fontId="3" fillId="3" borderId="8" xfId="0" applyFont="1" applyFill="1" applyBorder="1" applyAlignment="1">
      <alignment horizontal="right"/>
    </xf>
    <xf numFmtId="177" fontId="5" fillId="3" borderId="18" xfId="1" applyNumberFormat="1" applyFont="1" applyFill="1" applyBorder="1" applyAlignment="1">
      <alignment horizontal="center"/>
    </xf>
    <xf numFmtId="0" fontId="3" fillId="3" borderId="0" xfId="0" applyFont="1" applyFill="1" applyBorder="1" applyAlignment="1">
      <alignment vertical="center"/>
    </xf>
    <xf numFmtId="183" fontId="5" fillId="3" borderId="0" xfId="3" applyNumberFormat="1" applyFont="1" applyFill="1" applyBorder="1"/>
    <xf numFmtId="167" fontId="2" fillId="3" borderId="0" xfId="1" applyNumberFormat="1" applyFont="1" applyFill="1" applyBorder="1" applyAlignment="1">
      <alignment wrapText="1"/>
    </xf>
    <xf numFmtId="190" fontId="2" fillId="3" borderId="0" xfId="1" applyNumberFormat="1" applyFont="1" applyFill="1" applyBorder="1" applyAlignment="1">
      <alignment horizontal="center"/>
    </xf>
    <xf numFmtId="44" fontId="2" fillId="4" borderId="18" xfId="2" applyFont="1" applyFill="1" applyBorder="1"/>
    <xf numFmtId="43" fontId="2" fillId="4" borderId="18" xfId="1" applyFont="1" applyFill="1" applyBorder="1"/>
    <xf numFmtId="172" fontId="2" fillId="4" borderId="18" xfId="3" applyNumberFormat="1" applyFont="1" applyFill="1" applyBorder="1"/>
    <xf numFmtId="172" fontId="2" fillId="4" borderId="0" xfId="3" applyNumberFormat="1" applyFont="1" applyFill="1" applyBorder="1"/>
    <xf numFmtId="10" fontId="2" fillId="4" borderId="18" xfId="3" applyNumberFormat="1" applyFont="1" applyFill="1" applyBorder="1"/>
    <xf numFmtId="183" fontId="2" fillId="3" borderId="0" xfId="0" applyNumberFormat="1" applyFont="1" applyFill="1" applyBorder="1" applyAlignment="1">
      <alignment horizontal="right"/>
    </xf>
    <xf numFmtId="164" fontId="2" fillId="4" borderId="18" xfId="1" applyNumberFormat="1" applyFont="1" applyFill="1" applyBorder="1"/>
    <xf numFmtId="0" fontId="3" fillId="3" borderId="0" xfId="0" applyFont="1" applyFill="1" applyBorder="1" applyAlignment="1"/>
    <xf numFmtId="176" fontId="2" fillId="4" borderId="18" xfId="0" applyNumberFormat="1" applyFont="1" applyFill="1" applyBorder="1"/>
    <xf numFmtId="0" fontId="2" fillId="3" borderId="0" xfId="0" applyFont="1" applyFill="1" applyBorder="1" applyAlignment="1">
      <alignment horizontal="center" wrapText="1"/>
    </xf>
    <xf numFmtId="183" fontId="2" fillId="3" borderId="0" xfId="2" applyNumberFormat="1" applyFont="1" applyFill="1" applyBorder="1" applyAlignment="1">
      <alignment horizontal="center"/>
    </xf>
    <xf numFmtId="44" fontId="2" fillId="3" borderId="1" xfId="2" applyFont="1" applyFill="1" applyBorder="1" applyAlignment="1">
      <alignment horizontal="center"/>
    </xf>
    <xf numFmtId="44" fontId="2" fillId="4" borderId="0" xfId="2" applyFont="1" applyFill="1" applyBorder="1" applyAlignment="1">
      <alignment horizontal="center"/>
    </xf>
    <xf numFmtId="44" fontId="2" fillId="4" borderId="18" xfId="2" applyFont="1" applyFill="1" applyBorder="1" applyAlignment="1">
      <alignment horizontal="center"/>
    </xf>
    <xf numFmtId="44" fontId="2" fillId="4" borderId="0" xfId="2" applyFont="1" applyFill="1" applyBorder="1"/>
    <xf numFmtId="174" fontId="2" fillId="4" borderId="18" xfId="1" applyNumberFormat="1" applyFont="1" applyFill="1" applyBorder="1"/>
    <xf numFmtId="173" fontId="2" fillId="4" borderId="18" xfId="3" applyNumberFormat="1" applyFont="1" applyFill="1" applyBorder="1"/>
    <xf numFmtId="167" fontId="2" fillId="4" borderId="18" xfId="1" applyNumberFormat="1" applyFont="1" applyFill="1" applyBorder="1"/>
    <xf numFmtId="167" fontId="2" fillId="4" borderId="19" xfId="1" applyNumberFormat="1" applyFont="1" applyFill="1" applyBorder="1"/>
    <xf numFmtId="177" fontId="2" fillId="4" borderId="0" xfId="1" applyNumberFormat="1" applyFont="1" applyFill="1" applyBorder="1" applyAlignment="1">
      <alignment horizontal="center"/>
    </xf>
    <xf numFmtId="43" fontId="2" fillId="4" borderId="18" xfId="1" applyFont="1" applyFill="1" applyBorder="1" applyAlignment="1">
      <alignment horizontal="right"/>
    </xf>
    <xf numFmtId="172" fontId="2" fillId="4" borderId="18" xfId="3" applyNumberFormat="1" applyFont="1" applyFill="1" applyBorder="1" applyAlignment="1">
      <alignment horizontal="center"/>
    </xf>
    <xf numFmtId="169" fontId="2" fillId="4" borderId="18" xfId="2" applyNumberFormat="1" applyFont="1" applyFill="1" applyBorder="1"/>
    <xf numFmtId="172" fontId="2" fillId="4" borderId="19" xfId="3" applyNumberFormat="1" applyFont="1" applyFill="1" applyBorder="1" applyAlignment="1">
      <alignment horizontal="center"/>
    </xf>
    <xf numFmtId="171" fontId="2" fillId="4" borderId="18" xfId="3" applyNumberFormat="1" applyFont="1" applyFill="1" applyBorder="1"/>
    <xf numFmtId="166" fontId="2" fillId="4" borderId="0" xfId="1" applyNumberFormat="1" applyFont="1" applyFill="1" applyBorder="1"/>
    <xf numFmtId="171" fontId="2" fillId="4" borderId="0" xfId="3" applyNumberFormat="1" applyFont="1" applyFill="1" applyBorder="1" applyAlignment="1">
      <alignment horizontal="right"/>
    </xf>
    <xf numFmtId="7" fontId="2" fillId="3" borderId="0" xfId="2" applyNumberFormat="1" applyFont="1" applyFill="1" applyBorder="1"/>
    <xf numFmtId="7" fontId="2" fillId="4" borderId="18" xfId="2" applyNumberFormat="1" applyFont="1" applyFill="1" applyBorder="1"/>
    <xf numFmtId="7" fontId="2" fillId="3" borderId="0" xfId="0" applyNumberFormat="1" applyFont="1" applyFill="1" applyBorder="1"/>
    <xf numFmtId="0" fontId="0" fillId="3" borderId="0" xfId="0" applyFill="1" applyAlignment="1">
      <alignment vertical="center" wrapText="1"/>
    </xf>
    <xf numFmtId="0" fontId="3" fillId="3" borderId="0" xfId="0" applyFont="1" applyFill="1" applyBorder="1" applyAlignment="1">
      <alignment horizontal="left" vertical="top" wrapText="1"/>
    </xf>
    <xf numFmtId="0" fontId="3" fillId="6" borderId="5" xfId="0" applyFont="1" applyFill="1" applyBorder="1"/>
    <xf numFmtId="0" fontId="3" fillId="6" borderId="0" xfId="0" applyFont="1" applyFill="1" applyBorder="1"/>
    <xf numFmtId="0" fontId="14" fillId="6" borderId="0" xfId="0" quotePrefix="1" applyFont="1" applyFill="1" applyAlignment="1">
      <alignment horizontal="left" vertical="center" wrapText="1"/>
    </xf>
    <xf numFmtId="0" fontId="15" fillId="3" borderId="0" xfId="0" quotePrefix="1" applyFont="1" applyFill="1" applyBorder="1" applyAlignment="1">
      <alignment horizontal="center" vertical="top"/>
    </xf>
    <xf numFmtId="0" fontId="3" fillId="6" borderId="8" xfId="0" applyFont="1" applyFill="1" applyBorder="1"/>
    <xf numFmtId="0" fontId="3" fillId="6" borderId="9" xfId="0" applyFont="1" applyFill="1" applyBorder="1"/>
    <xf numFmtId="0" fontId="3" fillId="3" borderId="0" xfId="0" applyFont="1" applyFill="1" applyBorder="1" applyAlignment="1">
      <alignment vertical="top" wrapText="1"/>
    </xf>
    <xf numFmtId="0" fontId="3" fillId="6" borderId="0" xfId="0" applyFont="1" applyFill="1" applyAlignment="1">
      <alignment vertical="top" wrapText="1"/>
    </xf>
    <xf numFmtId="0" fontId="15" fillId="6" borderId="0" xfId="0" quotePrefix="1" applyFont="1" applyFill="1" applyAlignment="1">
      <alignment horizontal="center" vertical="top" wrapText="1"/>
    </xf>
    <xf numFmtId="0" fontId="10" fillId="3" borderId="0" xfId="0" applyFont="1" applyFill="1" applyBorder="1"/>
    <xf numFmtId="43" fontId="2" fillId="3" borderId="0" xfId="1" applyNumberFormat="1" applyFont="1" applyFill="1" applyBorder="1"/>
    <xf numFmtId="43" fontId="3" fillId="3" borderId="0" xfId="1" applyNumberFormat="1" applyFont="1" applyFill="1" applyBorder="1" applyAlignment="1">
      <alignment horizontal="right"/>
    </xf>
    <xf numFmtId="0" fontId="3" fillId="3" borderId="23" xfId="0" applyFont="1" applyFill="1" applyBorder="1"/>
    <xf numFmtId="172" fontId="3" fillId="3" borderId="8" xfId="3" applyNumberFormat="1" applyFont="1" applyFill="1" applyBorder="1" applyAlignment="1">
      <alignment horizontal="right"/>
    </xf>
    <xf numFmtId="167" fontId="5" fillId="3" borderId="3" xfId="1" applyNumberFormat="1" applyFont="1" applyFill="1" applyBorder="1" applyAlignment="1">
      <alignment horizontal="right"/>
    </xf>
    <xf numFmtId="172" fontId="5" fillId="3" borderId="8" xfId="3" applyNumberFormat="1" applyFont="1" applyFill="1" applyBorder="1" applyAlignment="1">
      <alignment horizontal="right"/>
    </xf>
    <xf numFmtId="0" fontId="3" fillId="3" borderId="0" xfId="0" applyFont="1" applyFill="1" applyBorder="1" applyAlignment="1">
      <alignment horizontal="left" vertical="center" wrapText="1"/>
    </xf>
    <xf numFmtId="0" fontId="14" fillId="0" borderId="0" xfId="0" applyFont="1"/>
    <xf numFmtId="0" fontId="3" fillId="6" borderId="0" xfId="0" applyFont="1" applyFill="1"/>
    <xf numFmtId="0" fontId="10" fillId="3" borderId="0" xfId="0" applyFont="1" applyFill="1" applyBorder="1" applyAlignment="1">
      <alignment horizontal="right"/>
    </xf>
    <xf numFmtId="178" fontId="2" fillId="4" borderId="18" xfId="1" applyNumberFormat="1" applyFont="1" applyFill="1" applyBorder="1"/>
    <xf numFmtId="4" fontId="16" fillId="6" borderId="0" xfId="0" applyNumberFormat="1" applyFont="1" applyFill="1" applyBorder="1" applyAlignment="1">
      <alignment horizontal="right"/>
    </xf>
    <xf numFmtId="177" fontId="16" fillId="6" borderId="0" xfId="0" applyNumberFormat="1" applyFont="1" applyFill="1" applyBorder="1" applyAlignment="1">
      <alignment horizontal="right"/>
    </xf>
    <xf numFmtId="191" fontId="2" fillId="4" borderId="18" xfId="1" applyNumberFormat="1" applyFont="1" applyFill="1" applyBorder="1"/>
    <xf numFmtId="191" fontId="3" fillId="3" borderId="0" xfId="0" applyNumberFormat="1" applyFont="1" applyFill="1" applyBorder="1" applyAlignment="1">
      <alignment horizontal="right"/>
    </xf>
    <xf numFmtId="40" fontId="3" fillId="6" borderId="0" xfId="0" applyNumberFormat="1" applyFont="1" applyFill="1" applyBorder="1" applyAlignment="1">
      <alignment horizontal="right"/>
    </xf>
    <xf numFmtId="10" fontId="6" fillId="3" borderId="0" xfId="3" applyNumberFormat="1" applyFont="1" applyFill="1" applyBorder="1"/>
    <xf numFmtId="177" fontId="3" fillId="3" borderId="0" xfId="0" applyNumberFormat="1" applyFont="1" applyFill="1" applyBorder="1"/>
    <xf numFmtId="10" fontId="3" fillId="3" borderId="0" xfId="0" applyNumberFormat="1" applyFont="1" applyFill="1" applyBorder="1"/>
    <xf numFmtId="43" fontId="2" fillId="4" borderId="18" xfId="1" applyNumberFormat="1" applyFont="1" applyFill="1" applyBorder="1"/>
    <xf numFmtId="0" fontId="3" fillId="6" borderId="0" xfId="0" applyFont="1" applyFill="1" applyAlignment="1">
      <alignment horizontal="left"/>
    </xf>
    <xf numFmtId="10" fontId="0" fillId="0" borderId="0" xfId="0" applyNumberFormat="1"/>
    <xf numFmtId="43" fontId="5" fillId="3" borderId="0" xfId="3" applyNumberFormat="1" applyFont="1" applyFill="1" applyBorder="1"/>
    <xf numFmtId="0" fontId="3" fillId="0" borderId="0" xfId="0" quotePrefix="1" applyFont="1"/>
    <xf numFmtId="164" fontId="3" fillId="6" borderId="0" xfId="1" applyNumberFormat="1" applyFont="1" applyFill="1" applyBorder="1"/>
    <xf numFmtId="171" fontId="3" fillId="6" borderId="0" xfId="3" applyNumberFormat="1" applyFont="1" applyFill="1" applyBorder="1"/>
    <xf numFmtId="43" fontId="3" fillId="6" borderId="0" xfId="1" applyFont="1" applyFill="1" applyBorder="1"/>
    <xf numFmtId="0" fontId="0" fillId="0" borderId="0" xfId="0" applyAlignment="1">
      <alignment vertical="center" wrapText="1"/>
    </xf>
    <xf numFmtId="0" fontId="18" fillId="0" borderId="0" xfId="0" applyFont="1" applyBorder="1" applyAlignment="1"/>
    <xf numFmtId="0" fontId="18" fillId="0" borderId="0" xfId="0" applyFont="1" applyAlignment="1"/>
    <xf numFmtId="169" fontId="5" fillId="3" borderId="0" xfId="2" applyNumberFormat="1" applyFont="1" applyFill="1" applyBorder="1"/>
    <xf numFmtId="166" fontId="5" fillId="3" borderId="0" xfId="1" applyNumberFormat="1" applyFont="1" applyFill="1" applyBorder="1"/>
    <xf numFmtId="10" fontId="5" fillId="3" borderId="0" xfId="0" applyNumberFormat="1" applyFont="1" applyFill="1" applyBorder="1"/>
    <xf numFmtId="43" fontId="2" fillId="3" borderId="19" xfId="1" applyFont="1" applyFill="1" applyBorder="1"/>
    <xf numFmtId="2" fontId="5" fillId="3" borderId="0" xfId="1" applyNumberFormat="1" applyFont="1" applyFill="1" applyBorder="1" applyAlignment="1">
      <alignment horizontal="center"/>
    </xf>
    <xf numFmtId="164" fontId="2" fillId="3" borderId="18" xfId="1" applyNumberFormat="1" applyFont="1" applyFill="1" applyBorder="1"/>
    <xf numFmtId="164" fontId="4" fillId="3" borderId="18" xfId="1" applyNumberFormat="1" applyFont="1" applyFill="1" applyBorder="1" applyAlignment="1">
      <alignment horizontal="right"/>
    </xf>
    <xf numFmtId="172" fontId="4" fillId="3" borderId="18" xfId="3" applyNumberFormat="1" applyFont="1" applyFill="1" applyBorder="1" applyAlignment="1">
      <alignment horizontal="center"/>
    </xf>
    <xf numFmtId="173" fontId="5" fillId="3" borderId="0" xfId="3" applyNumberFormat="1" applyFont="1" applyFill="1" applyBorder="1"/>
    <xf numFmtId="173" fontId="2" fillId="3" borderId="18" xfId="3" applyNumberFormat="1" applyFont="1" applyFill="1" applyBorder="1"/>
    <xf numFmtId="173" fontId="2" fillId="3" borderId="0" xfId="3" applyNumberFormat="1" applyFont="1" applyFill="1" applyBorder="1"/>
    <xf numFmtId="164" fontId="3" fillId="0" borderId="0" xfId="1" applyNumberFormat="1" applyFont="1"/>
    <xf numFmtId="171" fontId="3" fillId="0" borderId="0" xfId="3" applyNumberFormat="1" applyFont="1"/>
    <xf numFmtId="0" fontId="3" fillId="6" borderId="2" xfId="0" applyFont="1" applyFill="1" applyBorder="1"/>
    <xf numFmtId="0" fontId="3" fillId="6" borderId="3" xfId="0" applyFont="1" applyFill="1" applyBorder="1"/>
    <xf numFmtId="0" fontId="3" fillId="6" borderId="4" xfId="0" applyFont="1" applyFill="1" applyBorder="1"/>
    <xf numFmtId="0" fontId="3" fillId="6" borderId="6" xfId="0" applyFont="1" applyFill="1" applyBorder="1"/>
    <xf numFmtId="0" fontId="2" fillId="6" borderId="1" xfId="0" applyFont="1" applyFill="1" applyBorder="1"/>
    <xf numFmtId="0" fontId="2" fillId="6" borderId="0" xfId="0" applyFont="1" applyFill="1" applyBorder="1"/>
    <xf numFmtId="0" fontId="2" fillId="6" borderId="6" xfId="0" applyFont="1" applyFill="1" applyBorder="1"/>
    <xf numFmtId="164" fontId="3" fillId="6" borderId="0" xfId="0" applyNumberFormat="1" applyFont="1" applyFill="1" applyBorder="1"/>
    <xf numFmtId="44" fontId="3" fillId="6" borderId="0" xfId="2" applyFont="1" applyFill="1" applyBorder="1"/>
    <xf numFmtId="44" fontId="3" fillId="6" borderId="0" xfId="0" applyNumberFormat="1" applyFont="1" applyFill="1" applyBorder="1"/>
    <xf numFmtId="0" fontId="3" fillId="6" borderId="7" xfId="0" applyFont="1" applyFill="1" applyBorder="1"/>
    <xf numFmtId="0" fontId="0" fillId="6" borderId="0" xfId="0" applyFill="1" applyAlignment="1">
      <alignment vertical="center" wrapText="1"/>
    </xf>
    <xf numFmtId="43" fontId="3" fillId="6" borderId="0" xfId="0" applyNumberFormat="1" applyFont="1" applyFill="1" applyBorder="1"/>
    <xf numFmtId="0" fontId="3" fillId="7" borderId="10" xfId="0" applyFont="1" applyFill="1" applyBorder="1"/>
    <xf numFmtId="0" fontId="2" fillId="7" borderId="11" xfId="0" applyFont="1" applyFill="1" applyBorder="1" applyAlignment="1">
      <alignment horizontal="center"/>
    </xf>
    <xf numFmtId="0" fontId="3" fillId="7" borderId="12" xfId="0" applyFont="1" applyFill="1" applyBorder="1"/>
    <xf numFmtId="0" fontId="3" fillId="7" borderId="13" xfId="0" applyFont="1" applyFill="1" applyBorder="1"/>
    <xf numFmtId="0" fontId="2" fillId="7" borderId="0" xfId="0" applyFont="1" applyFill="1" applyBorder="1" applyAlignment="1">
      <alignment horizontal="center"/>
    </xf>
    <xf numFmtId="0" fontId="3" fillId="7" borderId="14" xfId="0" applyFont="1" applyFill="1" applyBorder="1"/>
    <xf numFmtId="0" fontId="3" fillId="7" borderId="15" xfId="0" applyFont="1" applyFill="1" applyBorder="1"/>
    <xf numFmtId="0" fontId="2" fillId="7" borderId="16" xfId="0" applyFont="1" applyFill="1" applyBorder="1" applyAlignment="1">
      <alignment horizontal="center"/>
    </xf>
    <xf numFmtId="0" fontId="3" fillId="7" borderId="17" xfId="0" applyFont="1" applyFill="1" applyBorder="1"/>
    <xf numFmtId="171" fontId="2" fillId="8" borderId="0" xfId="3" applyNumberFormat="1" applyFont="1" applyFill="1" applyBorder="1" applyAlignment="1">
      <alignment horizontal="center"/>
    </xf>
    <xf numFmtId="0" fontId="21" fillId="5" borderId="0" xfId="0" applyFont="1" applyFill="1" applyBorder="1" applyAlignment="1">
      <alignment horizontal="left" vertical="center"/>
    </xf>
    <xf numFmtId="0" fontId="3" fillId="3" borderId="0" xfId="0" applyFont="1" applyFill="1" applyBorder="1" applyAlignment="1">
      <alignment vertical="center" wrapText="1"/>
    </xf>
    <xf numFmtId="0" fontId="3" fillId="3" borderId="0" xfId="0" applyFont="1" applyFill="1" applyBorder="1" applyAlignment="1">
      <alignment horizontal="left" vertical="top" wrapText="1"/>
    </xf>
    <xf numFmtId="0" fontId="0" fillId="3" borderId="0" xfId="0" applyFill="1" applyAlignment="1">
      <alignment vertical="center" wrapText="1"/>
    </xf>
    <xf numFmtId="0" fontId="3" fillId="6" borderId="0" xfId="0" applyFont="1" applyFill="1" applyAlignment="1">
      <alignment horizontal="left" vertical="top" wrapText="1"/>
    </xf>
    <xf numFmtId="0" fontId="18" fillId="0" borderId="0" xfId="0" applyFont="1" applyBorder="1" applyAlignment="1"/>
    <xf numFmtId="0" fontId="2" fillId="7" borderId="20" xfId="0" applyFont="1" applyFill="1" applyBorder="1" applyAlignment="1">
      <alignment horizontal="center"/>
    </xf>
    <xf numFmtId="0" fontId="0" fillId="7" borderId="21" xfId="0" applyFill="1" applyBorder="1" applyAlignment="1"/>
    <xf numFmtId="0" fontId="0" fillId="7" borderId="22" xfId="0" applyFill="1" applyBorder="1" applyAlignment="1"/>
    <xf numFmtId="0" fontId="3" fillId="3" borderId="0" xfId="0" applyFont="1" applyFill="1" applyBorder="1" applyAlignment="1">
      <alignment vertical="top" wrapText="1"/>
    </xf>
    <xf numFmtId="0" fontId="0" fillId="0" borderId="0" xfId="0" applyAlignment="1">
      <alignment vertical="top" wrapText="1"/>
    </xf>
    <xf numFmtId="0" fontId="3" fillId="6" borderId="0" xfId="0" quotePrefix="1" applyFont="1" applyFill="1" applyAlignment="1">
      <alignment horizontal="left" vertical="top" wrapText="1"/>
    </xf>
    <xf numFmtId="0" fontId="3" fillId="6" borderId="0" xfId="0" quotePrefix="1" applyFont="1" applyFill="1" applyAlignment="1">
      <alignment horizontal="left" vertical="center" wrapText="1"/>
    </xf>
    <xf numFmtId="0" fontId="3" fillId="3" borderId="0" xfId="0" quotePrefix="1" applyFont="1" applyFill="1" applyAlignment="1">
      <alignment horizontal="left" vertical="top" wrapText="1"/>
    </xf>
    <xf numFmtId="0" fontId="3" fillId="3" borderId="0" xfId="0" quotePrefix="1" applyFont="1" applyFill="1" applyBorder="1" applyAlignment="1">
      <alignment horizontal="left" vertical="top" wrapText="1"/>
    </xf>
    <xf numFmtId="0" fontId="10" fillId="3" borderId="0" xfId="0" applyFont="1" applyFill="1" applyBorder="1" applyAlignment="1">
      <alignment horizontal="left" vertical="center" wrapText="1"/>
    </xf>
    <xf numFmtId="0" fontId="0" fillId="0" borderId="0" xfId="0" applyAlignment="1">
      <alignment vertical="center" wrapText="1"/>
    </xf>
    <xf numFmtId="0" fontId="18" fillId="0" borderId="0" xfId="0" applyFont="1" applyAlignment="1"/>
    <xf numFmtId="0" fontId="2" fillId="3" borderId="1" xfId="0" applyFont="1" applyFill="1" applyBorder="1" applyAlignment="1"/>
    <xf numFmtId="0" fontId="0" fillId="3" borderId="1" xfId="0" applyFill="1" applyBorder="1" applyAlignment="1"/>
    <xf numFmtId="0" fontId="10" fillId="3" borderId="0" xfId="0" applyFont="1" applyFill="1" applyBorder="1" applyAlignment="1">
      <alignment vertical="center" wrapText="1"/>
    </xf>
    <xf numFmtId="0" fontId="11" fillId="3" borderId="0" xfId="0" applyFont="1" applyFill="1" applyAlignment="1">
      <alignment vertical="center" wrapText="1"/>
    </xf>
    <xf numFmtId="0" fontId="3" fillId="3" borderId="0" xfId="0" applyFont="1" applyFill="1" applyBorder="1" applyAlignment="1">
      <alignment wrapText="1"/>
    </xf>
    <xf numFmtId="0" fontId="18" fillId="0" borderId="0" xfId="0" applyFont="1" applyBorder="1" applyAlignment="1">
      <alignment vertical="center"/>
    </xf>
    <xf numFmtId="0" fontId="18" fillId="0" borderId="0" xfId="0" applyFont="1" applyAlignment="1">
      <alignment vertical="center"/>
    </xf>
    <xf numFmtId="0" fontId="0" fillId="0" borderId="0" xfId="0" applyAlignment="1">
      <alignment wrapText="1"/>
    </xf>
    <xf numFmtId="0" fontId="0" fillId="3" borderId="0" xfId="0" applyFill="1" applyAlignment="1">
      <alignment wrapText="1"/>
    </xf>
    <xf numFmtId="0" fontId="3" fillId="3" borderId="0" xfId="0" applyFont="1" applyFill="1" applyBorder="1" applyAlignment="1">
      <alignment horizontal="left" vertical="center" wrapText="1"/>
    </xf>
    <xf numFmtId="0" fontId="5" fillId="3" borderId="1" xfId="0" applyFont="1" applyFill="1" applyBorder="1" applyAlignment="1">
      <alignment horizontal="center"/>
    </xf>
    <xf numFmtId="0" fontId="7" fillId="3" borderId="1" xfId="0" applyFont="1" applyFill="1" applyBorder="1" applyAlignment="1">
      <alignment horizontal="center"/>
    </xf>
    <xf numFmtId="0" fontId="12" fillId="3" borderId="0" xfId="0" applyFont="1" applyFill="1" applyBorder="1" applyAlignment="1">
      <alignment vertical="center" wrapText="1"/>
    </xf>
    <xf numFmtId="0" fontId="2" fillId="3" borderId="0" xfId="0" applyFont="1" applyFill="1" applyBorder="1" applyAlignment="1">
      <alignment wrapText="1"/>
    </xf>
    <xf numFmtId="0" fontId="21" fillId="5" borderId="0" xfId="0" applyFont="1" applyFill="1" applyBorder="1" applyAlignment="1">
      <alignment horizontal="left" vertical="center" wrapText="1"/>
    </xf>
    <xf numFmtId="0" fontId="18" fillId="0" borderId="0" xfId="0" applyFont="1" applyAlignment="1">
      <alignment vertical="center" wrapText="1"/>
    </xf>
    <xf numFmtId="0" fontId="3" fillId="6" borderId="0" xfId="0" applyFont="1" applyFill="1" applyBorder="1" applyAlignment="1">
      <alignment vertical="center" wrapText="1"/>
    </xf>
    <xf numFmtId="0" fontId="0" fillId="6" borderId="0" xfId="0" applyFill="1" applyAlignment="1">
      <alignmen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zoomScaleNormal="100" workbookViewId="0"/>
  </sheetViews>
  <sheetFormatPr defaultColWidth="9.140625" defaultRowHeight="12.75" x14ac:dyDescent="0.2"/>
  <cols>
    <col min="1" max="1" width="2.7109375" style="1" customWidth="1"/>
    <col min="2" max="2" width="60.7109375" style="1" customWidth="1"/>
    <col min="3" max="3" width="2.7109375" style="1" customWidth="1"/>
    <col min="4" max="4" width="18.7109375" style="1" customWidth="1"/>
    <col min="5" max="5" width="2.7109375" style="1" customWidth="1"/>
    <col min="6" max="16384" width="9.140625" style="1"/>
  </cols>
  <sheetData>
    <row r="1" spans="1:5" x14ac:dyDescent="0.2">
      <c r="A1" s="17"/>
      <c r="B1" s="18"/>
      <c r="C1" s="18"/>
      <c r="D1" s="18"/>
      <c r="E1" s="19"/>
    </row>
    <row r="2" spans="1:5" ht="18.75" x14ac:dyDescent="0.2">
      <c r="A2" s="2"/>
      <c r="B2" s="256" t="s">
        <v>440</v>
      </c>
      <c r="C2" s="256"/>
      <c r="D2" s="256"/>
      <c r="E2" s="4"/>
    </row>
    <row r="3" spans="1:5" x14ac:dyDescent="0.2">
      <c r="A3" s="20"/>
      <c r="B3" s="21"/>
      <c r="C3" s="21"/>
      <c r="D3" s="76"/>
      <c r="E3" s="23"/>
    </row>
    <row r="4" spans="1:5" ht="12.75" customHeight="1" x14ac:dyDescent="0.2">
      <c r="A4" s="20"/>
      <c r="B4" s="258" t="s">
        <v>334</v>
      </c>
      <c r="C4" s="258"/>
      <c r="D4" s="258"/>
      <c r="E4" s="23"/>
    </row>
    <row r="5" spans="1:5" x14ac:dyDescent="0.2">
      <c r="A5" s="20"/>
      <c r="B5" s="258"/>
      <c r="C5" s="258"/>
      <c r="D5" s="258"/>
      <c r="E5" s="23"/>
    </row>
    <row r="6" spans="1:5" x14ac:dyDescent="0.2">
      <c r="A6" s="20"/>
      <c r="B6" s="258"/>
      <c r="C6" s="258"/>
      <c r="D6" s="258"/>
      <c r="E6" s="23"/>
    </row>
    <row r="7" spans="1:5" x14ac:dyDescent="0.2">
      <c r="A7" s="20"/>
      <c r="B7" s="258"/>
      <c r="C7" s="258"/>
      <c r="D7" s="258"/>
      <c r="E7" s="23"/>
    </row>
    <row r="8" spans="1:5" x14ac:dyDescent="0.2">
      <c r="A8" s="20"/>
      <c r="B8" s="258"/>
      <c r="C8" s="258"/>
      <c r="D8" s="258"/>
      <c r="E8" s="23"/>
    </row>
    <row r="9" spans="1:5" x14ac:dyDescent="0.2">
      <c r="A9" s="20"/>
      <c r="B9" s="258"/>
      <c r="C9" s="258"/>
      <c r="D9" s="258"/>
      <c r="E9" s="23"/>
    </row>
    <row r="10" spans="1:5" x14ac:dyDescent="0.2">
      <c r="A10" s="20"/>
      <c r="B10" s="186"/>
      <c r="C10" s="186"/>
      <c r="D10" s="186"/>
      <c r="E10" s="23"/>
    </row>
    <row r="11" spans="1:5" x14ac:dyDescent="0.2">
      <c r="A11" s="20"/>
      <c r="B11" s="21" t="s">
        <v>335</v>
      </c>
      <c r="C11" s="186"/>
      <c r="D11" s="186"/>
      <c r="E11" s="23"/>
    </row>
    <row r="12" spans="1:5" x14ac:dyDescent="0.2">
      <c r="A12" s="20"/>
      <c r="B12" s="21" t="s">
        <v>55</v>
      </c>
      <c r="C12" s="186"/>
      <c r="D12" s="186"/>
      <c r="E12" s="23"/>
    </row>
    <row r="13" spans="1:5" x14ac:dyDescent="0.2">
      <c r="A13" s="20"/>
      <c r="B13" s="186"/>
      <c r="C13" s="186"/>
      <c r="D13" s="186"/>
      <c r="E13" s="23"/>
    </row>
    <row r="14" spans="1:5" x14ac:dyDescent="0.2">
      <c r="A14" s="20"/>
      <c r="B14" s="79" t="s">
        <v>6</v>
      </c>
      <c r="C14" s="21"/>
      <c r="D14" s="80" t="s">
        <v>1</v>
      </c>
      <c r="E14" s="23"/>
    </row>
    <row r="15" spans="1:5" x14ac:dyDescent="0.2">
      <c r="A15" s="20"/>
      <c r="B15" s="21" t="s">
        <v>213</v>
      </c>
      <c r="C15" s="21"/>
      <c r="D15" s="106">
        <v>1045</v>
      </c>
      <c r="E15" s="85"/>
    </row>
    <row r="16" spans="1:5" x14ac:dyDescent="0.2">
      <c r="A16" s="20"/>
      <c r="B16" s="21" t="s">
        <v>214</v>
      </c>
      <c r="C16" s="21"/>
      <c r="D16" s="93">
        <v>3.1349999999999998</v>
      </c>
      <c r="E16" s="23"/>
    </row>
    <row r="17" spans="1:5" x14ac:dyDescent="0.2">
      <c r="A17" s="20"/>
      <c r="B17" s="21" t="s">
        <v>50</v>
      </c>
      <c r="C17" s="21"/>
      <c r="D17" s="175">
        <f>D15/D16*30</f>
        <v>10000.000000000002</v>
      </c>
      <c r="E17" s="23"/>
    </row>
    <row r="18" spans="1:5" x14ac:dyDescent="0.2">
      <c r="A18" s="20"/>
      <c r="B18" s="21"/>
      <c r="C18" s="21"/>
      <c r="D18" s="97"/>
      <c r="E18" s="23"/>
    </row>
    <row r="19" spans="1:5" x14ac:dyDescent="0.2">
      <c r="A19" s="20"/>
      <c r="B19" s="21" t="s">
        <v>52</v>
      </c>
      <c r="C19" s="21"/>
      <c r="D19" s="97">
        <v>2.75E-2</v>
      </c>
      <c r="E19" s="23"/>
    </row>
    <row r="20" spans="1:5" x14ac:dyDescent="0.2">
      <c r="A20" s="20"/>
      <c r="B20" s="21" t="s">
        <v>51</v>
      </c>
      <c r="C20" s="21"/>
      <c r="D20" s="97">
        <v>1.2500000000000001E-2</v>
      </c>
      <c r="E20" s="23"/>
    </row>
    <row r="21" spans="1:5" x14ac:dyDescent="0.2">
      <c r="A21" s="20"/>
      <c r="B21" s="21"/>
      <c r="C21" s="21"/>
      <c r="D21" s="97"/>
      <c r="E21" s="23"/>
    </row>
    <row r="22" spans="1:5" x14ac:dyDescent="0.2">
      <c r="A22" s="20"/>
      <c r="B22" s="44" t="s">
        <v>53</v>
      </c>
      <c r="C22" s="21"/>
      <c r="D22" s="21"/>
      <c r="E22" s="23"/>
    </row>
    <row r="23" spans="1:5" x14ac:dyDescent="0.2">
      <c r="A23" s="20"/>
      <c r="B23" s="44"/>
      <c r="C23" s="21"/>
      <c r="D23" s="21"/>
      <c r="E23" s="23"/>
    </row>
    <row r="24" spans="1:5" x14ac:dyDescent="0.2">
      <c r="A24" s="20"/>
      <c r="B24" s="21" t="s">
        <v>49</v>
      </c>
      <c r="C24" s="21"/>
      <c r="D24" s="119">
        <f>D16</f>
        <v>3.1349999999999998</v>
      </c>
      <c r="E24" s="23"/>
    </row>
    <row r="25" spans="1:5" x14ac:dyDescent="0.2">
      <c r="A25" s="20"/>
      <c r="B25" s="21" t="s">
        <v>52</v>
      </c>
      <c r="C25" s="21"/>
      <c r="D25" s="92">
        <f>D19</f>
        <v>2.75E-2</v>
      </c>
      <c r="E25" s="23"/>
    </row>
    <row r="26" spans="1:5" x14ac:dyDescent="0.2">
      <c r="A26" s="20"/>
      <c r="B26" s="21" t="s">
        <v>51</v>
      </c>
      <c r="C26" s="21"/>
      <c r="D26" s="89">
        <f>D20</f>
        <v>1.2500000000000001E-2</v>
      </c>
      <c r="E26" s="23"/>
    </row>
    <row r="27" spans="1:5" x14ac:dyDescent="0.2">
      <c r="A27" s="20"/>
      <c r="B27" s="21"/>
      <c r="C27" s="21"/>
      <c r="D27" s="89"/>
      <c r="E27" s="23"/>
    </row>
    <row r="28" spans="1:5" x14ac:dyDescent="0.2">
      <c r="A28" s="20"/>
      <c r="B28" s="21" t="s">
        <v>263</v>
      </c>
      <c r="C28" s="21"/>
      <c r="D28" s="120"/>
      <c r="E28" s="23"/>
    </row>
    <row r="29" spans="1:5" x14ac:dyDescent="0.2">
      <c r="A29" s="20"/>
      <c r="B29" s="21"/>
      <c r="C29" s="21"/>
      <c r="D29" s="89"/>
      <c r="E29" s="23"/>
    </row>
    <row r="30" spans="1:5" x14ac:dyDescent="0.2">
      <c r="A30" s="20"/>
      <c r="B30" s="44" t="s">
        <v>215</v>
      </c>
      <c r="C30" s="21"/>
      <c r="D30" s="163">
        <f>D24*(1+D25)/(1+D26)</f>
        <v>3.1814444444444447</v>
      </c>
      <c r="E30" s="23"/>
    </row>
    <row r="31" spans="1:5" x14ac:dyDescent="0.2">
      <c r="A31" s="20"/>
      <c r="B31" s="44"/>
      <c r="C31" s="21"/>
      <c r="D31" s="120"/>
      <c r="E31" s="23"/>
    </row>
    <row r="32" spans="1:5" x14ac:dyDescent="0.2">
      <c r="A32" s="20"/>
      <c r="B32" s="44" t="s">
        <v>216</v>
      </c>
      <c r="C32" s="21"/>
      <c r="D32" s="149">
        <f>D15*(1+D19)*30</f>
        <v>32212.125000000007</v>
      </c>
      <c r="E32" s="23"/>
    </row>
    <row r="33" spans="1:5" x14ac:dyDescent="0.2">
      <c r="A33" s="20"/>
      <c r="B33" s="21"/>
      <c r="C33" s="21"/>
      <c r="D33" s="21"/>
      <c r="E33" s="23"/>
    </row>
    <row r="34" spans="1:5" x14ac:dyDescent="0.2">
      <c r="A34" s="20"/>
      <c r="B34" s="21" t="s">
        <v>54</v>
      </c>
      <c r="C34" s="21"/>
      <c r="D34" s="176">
        <f>D32/D30</f>
        <v>10125.000000000002</v>
      </c>
      <c r="E34" s="23"/>
    </row>
    <row r="35" spans="1:5" x14ac:dyDescent="0.2">
      <c r="A35" s="20"/>
      <c r="B35" s="21"/>
      <c r="C35" s="21"/>
      <c r="D35" s="21"/>
      <c r="E35" s="23"/>
    </row>
    <row r="36" spans="1:5" x14ac:dyDescent="0.2">
      <c r="A36" s="20"/>
      <c r="B36" s="44" t="s">
        <v>55</v>
      </c>
      <c r="C36" s="21"/>
      <c r="D36" s="21"/>
      <c r="E36" s="23"/>
    </row>
    <row r="37" spans="1:5" x14ac:dyDescent="0.2">
      <c r="A37" s="20"/>
      <c r="B37" s="21"/>
      <c r="C37" s="21"/>
      <c r="D37" s="21"/>
      <c r="E37" s="23"/>
    </row>
    <row r="38" spans="1:5" x14ac:dyDescent="0.2">
      <c r="A38" s="20"/>
      <c r="B38" s="21" t="s">
        <v>56</v>
      </c>
      <c r="C38" s="21"/>
      <c r="D38" s="177">
        <f>D34</f>
        <v>10125.000000000002</v>
      </c>
      <c r="E38" s="23"/>
    </row>
    <row r="39" spans="1:5" x14ac:dyDescent="0.2">
      <c r="A39" s="20"/>
      <c r="B39" s="21" t="s">
        <v>57</v>
      </c>
      <c r="C39" s="21"/>
      <c r="D39" s="177">
        <f>D17</f>
        <v>10000.000000000002</v>
      </c>
      <c r="E39" s="23"/>
    </row>
    <row r="40" spans="1:5" x14ac:dyDescent="0.2">
      <c r="A40" s="20"/>
      <c r="B40" s="44" t="s">
        <v>58</v>
      </c>
      <c r="C40" s="21"/>
      <c r="D40" s="150">
        <f>(D38/D39)-1</f>
        <v>1.2499999999999956E-2</v>
      </c>
      <c r="E40" s="23"/>
    </row>
    <row r="41" spans="1:5" x14ac:dyDescent="0.2">
      <c r="A41" s="20"/>
      <c r="B41" s="21"/>
      <c r="C41" s="21"/>
      <c r="D41" s="21"/>
      <c r="E41" s="23"/>
    </row>
    <row r="42" spans="1:5" x14ac:dyDescent="0.2">
      <c r="A42" s="20"/>
      <c r="B42" s="257" t="s">
        <v>336</v>
      </c>
      <c r="C42" s="257"/>
      <c r="D42" s="257"/>
      <c r="E42" s="23"/>
    </row>
    <row r="43" spans="1:5" x14ac:dyDescent="0.2">
      <c r="A43" s="20"/>
      <c r="B43" s="257"/>
      <c r="C43" s="257"/>
      <c r="D43" s="257"/>
      <c r="E43" s="23"/>
    </row>
    <row r="44" spans="1:5" ht="13.5" thickBot="1" x14ac:dyDescent="0.25">
      <c r="A44" s="34"/>
      <c r="B44" s="35"/>
      <c r="C44" s="35"/>
      <c r="D44" s="35"/>
      <c r="E44" s="37"/>
    </row>
  </sheetData>
  <mergeCells count="3">
    <mergeCell ref="B2:D2"/>
    <mergeCell ref="B42:D43"/>
    <mergeCell ref="B4:D9"/>
  </mergeCells>
  <phoneticPr fontId="0" type="noConversion"/>
  <printOptions horizontalCentered="1"/>
  <pageMargins left="0.75" right="0.75" top="1" bottom="1" header="0.5" footer="0.5"/>
  <pageSetup paperSize="2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
      <c r="A2" s="2"/>
      <c r="B2" s="256" t="s">
        <v>386</v>
      </c>
      <c r="C2" s="279"/>
      <c r="D2" s="279"/>
      <c r="E2" s="279"/>
      <c r="F2" s="279"/>
      <c r="G2" s="279"/>
      <c r="H2" s="279"/>
      <c r="I2" s="279"/>
      <c r="J2" s="279"/>
      <c r="K2" s="279"/>
      <c r="L2" s="280"/>
      <c r="M2" s="4"/>
    </row>
    <row r="3" spans="1:13" x14ac:dyDescent="0.2">
      <c r="A3" s="20"/>
      <c r="B3" s="21"/>
      <c r="C3" s="21"/>
      <c r="D3" s="21"/>
      <c r="E3" s="21"/>
      <c r="F3" s="21"/>
      <c r="G3" s="21"/>
      <c r="H3" s="21"/>
      <c r="I3" s="21"/>
      <c r="J3" s="21"/>
      <c r="K3" s="21"/>
      <c r="L3" s="21"/>
      <c r="M3" s="23"/>
    </row>
    <row r="4" spans="1:13" x14ac:dyDescent="0.2">
      <c r="A4" s="20"/>
      <c r="B4" s="278" t="s">
        <v>317</v>
      </c>
      <c r="C4" s="278"/>
      <c r="D4" s="278"/>
      <c r="E4" s="278"/>
      <c r="F4" s="278"/>
      <c r="G4" s="278"/>
      <c r="H4" s="278"/>
      <c r="I4" s="278"/>
      <c r="J4" s="278"/>
      <c r="K4" s="278"/>
      <c r="L4" s="278"/>
      <c r="M4" s="23"/>
    </row>
    <row r="5" spans="1:13" x14ac:dyDescent="0.2">
      <c r="A5" s="20"/>
      <c r="B5" s="278"/>
      <c r="C5" s="278"/>
      <c r="D5" s="278"/>
      <c r="E5" s="278"/>
      <c r="F5" s="278"/>
      <c r="G5" s="278"/>
      <c r="H5" s="278"/>
      <c r="I5" s="278"/>
      <c r="J5" s="278"/>
      <c r="K5" s="278"/>
      <c r="L5" s="278"/>
      <c r="M5" s="23"/>
    </row>
    <row r="6" spans="1:13" x14ac:dyDescent="0.2">
      <c r="A6" s="20"/>
      <c r="B6" s="278"/>
      <c r="C6" s="278"/>
      <c r="D6" s="278"/>
      <c r="E6" s="278"/>
      <c r="F6" s="278"/>
      <c r="G6" s="278"/>
      <c r="H6" s="278"/>
      <c r="I6" s="278"/>
      <c r="J6" s="278"/>
      <c r="K6" s="278"/>
      <c r="L6" s="278"/>
      <c r="M6" s="23"/>
    </row>
    <row r="7" spans="1:13" x14ac:dyDescent="0.2">
      <c r="A7" s="20"/>
      <c r="B7" s="98"/>
      <c r="C7" s="98"/>
      <c r="D7" s="98"/>
      <c r="E7" s="98"/>
      <c r="F7" s="98"/>
      <c r="G7" s="98"/>
      <c r="H7" s="98"/>
      <c r="I7" s="98"/>
      <c r="J7" s="98"/>
      <c r="K7" s="98"/>
      <c r="L7" s="98"/>
      <c r="M7" s="23"/>
    </row>
    <row r="8" spans="1:13" x14ac:dyDescent="0.2">
      <c r="A8" s="20"/>
      <c r="B8" s="40"/>
      <c r="C8" s="274" t="s">
        <v>6</v>
      </c>
      <c r="D8" s="275"/>
      <c r="E8" s="275"/>
      <c r="F8" s="98"/>
      <c r="G8" s="80" t="s">
        <v>1</v>
      </c>
      <c r="H8" s="98"/>
      <c r="I8" s="98"/>
      <c r="J8" s="98"/>
      <c r="K8" s="80" t="s">
        <v>192</v>
      </c>
      <c r="L8" s="98"/>
      <c r="M8" s="23"/>
    </row>
    <row r="9" spans="1:13" x14ac:dyDescent="0.2">
      <c r="A9" s="20"/>
      <c r="B9" s="40"/>
      <c r="C9" s="99" t="s">
        <v>191</v>
      </c>
      <c r="D9" s="100"/>
      <c r="E9" s="100"/>
      <c r="F9" s="98"/>
      <c r="G9" s="101">
        <v>5000000</v>
      </c>
      <c r="H9" s="98"/>
      <c r="I9" s="98"/>
      <c r="J9" s="98"/>
      <c r="K9" s="104">
        <f>G9*G10</f>
        <v>30860000</v>
      </c>
      <c r="L9" s="98"/>
      <c r="M9" s="23"/>
    </row>
    <row r="10" spans="1:13" x14ac:dyDescent="0.2">
      <c r="A10" s="20"/>
      <c r="B10" s="40"/>
      <c r="C10" s="44" t="s">
        <v>186</v>
      </c>
      <c r="D10" s="97"/>
      <c r="E10" s="98"/>
      <c r="F10" s="98"/>
      <c r="G10" s="102">
        <v>6.1719999999999997</v>
      </c>
      <c r="H10" s="98"/>
      <c r="I10" s="98"/>
      <c r="J10" s="98"/>
      <c r="K10" s="102"/>
      <c r="L10" s="98"/>
      <c r="M10" s="23"/>
    </row>
    <row r="11" spans="1:13" x14ac:dyDescent="0.2">
      <c r="A11" s="20"/>
      <c r="B11" s="40"/>
      <c r="C11" s="44" t="s">
        <v>189</v>
      </c>
      <c r="D11" s="97"/>
      <c r="E11" s="98"/>
      <c r="F11" s="98"/>
      <c r="G11" s="102">
        <v>6.1980000000000004</v>
      </c>
      <c r="H11" s="98"/>
      <c r="I11" s="98"/>
      <c r="J11" s="98"/>
      <c r="K11" s="98"/>
      <c r="L11" s="98"/>
      <c r="M11" s="23"/>
    </row>
    <row r="12" spans="1:13" x14ac:dyDescent="0.2">
      <c r="A12" s="20"/>
      <c r="B12" s="98"/>
      <c r="C12" s="99" t="s">
        <v>187</v>
      </c>
      <c r="D12" s="98"/>
      <c r="E12" s="98"/>
      <c r="F12" s="98"/>
      <c r="G12" s="81">
        <v>0.04</v>
      </c>
      <c r="H12" s="157" t="s">
        <v>267</v>
      </c>
      <c r="I12" s="98"/>
      <c r="J12" s="98"/>
      <c r="K12" s="98"/>
      <c r="L12" s="98"/>
      <c r="M12" s="23"/>
    </row>
    <row r="13" spans="1:13" x14ac:dyDescent="0.2">
      <c r="A13" s="20"/>
      <c r="B13" s="98"/>
      <c r="C13" s="99" t="s">
        <v>188</v>
      </c>
      <c r="D13" s="98"/>
      <c r="E13" s="98"/>
      <c r="F13" s="98"/>
      <c r="G13" s="81">
        <v>0.05</v>
      </c>
      <c r="H13" s="157" t="s">
        <v>267</v>
      </c>
      <c r="I13" s="155"/>
      <c r="J13" s="98"/>
      <c r="K13" s="98"/>
      <c r="L13" s="98"/>
      <c r="M13" s="23"/>
    </row>
    <row r="14" spans="1:13" x14ac:dyDescent="0.2">
      <c r="A14" s="20"/>
      <c r="B14" s="21"/>
      <c r="C14" s="21"/>
      <c r="D14" s="21"/>
      <c r="E14" s="21"/>
      <c r="F14" s="21"/>
      <c r="G14" s="21"/>
      <c r="H14" s="21"/>
      <c r="I14" s="21"/>
      <c r="J14" s="21"/>
      <c r="K14" s="21"/>
      <c r="L14" s="21"/>
      <c r="M14" s="23"/>
    </row>
    <row r="15" spans="1:13" ht="12.75" customHeight="1" x14ac:dyDescent="0.2">
      <c r="A15" s="20"/>
      <c r="B15" s="276" t="s">
        <v>265</v>
      </c>
      <c r="C15" s="276"/>
      <c r="D15" s="276"/>
      <c r="E15" s="276"/>
      <c r="F15" s="276"/>
      <c r="G15" s="276"/>
      <c r="H15" s="276"/>
      <c r="I15" s="276"/>
      <c r="J15" s="276"/>
      <c r="K15" s="276"/>
      <c r="L15" s="276"/>
      <c r="M15" s="23"/>
    </row>
    <row r="16" spans="1:13" x14ac:dyDescent="0.2">
      <c r="A16" s="20"/>
      <c r="B16" s="276"/>
      <c r="C16" s="276"/>
      <c r="D16" s="276"/>
      <c r="E16" s="276"/>
      <c r="F16" s="276"/>
      <c r="G16" s="276"/>
      <c r="H16" s="276"/>
      <c r="I16" s="276"/>
      <c r="J16" s="276"/>
      <c r="K16" s="276"/>
      <c r="L16" s="276"/>
      <c r="M16" s="23"/>
    </row>
    <row r="17" spans="1:13" x14ac:dyDescent="0.2">
      <c r="A17" s="20"/>
      <c r="B17" s="277"/>
      <c r="C17" s="277"/>
      <c r="D17" s="277"/>
      <c r="E17" s="277"/>
      <c r="F17" s="277"/>
      <c r="G17" s="277"/>
      <c r="H17" s="277"/>
      <c r="I17" s="277"/>
      <c r="J17" s="277"/>
      <c r="K17" s="277"/>
      <c r="L17" s="277"/>
      <c r="M17" s="23"/>
    </row>
    <row r="18" spans="1:13" x14ac:dyDescent="0.2">
      <c r="A18" s="20"/>
      <c r="B18" s="259"/>
      <c r="C18" s="259"/>
      <c r="D18" s="259"/>
      <c r="E18" s="259"/>
      <c r="F18" s="259"/>
      <c r="G18" s="259"/>
      <c r="H18" s="259"/>
      <c r="I18" s="259"/>
      <c r="J18" s="259"/>
      <c r="K18" s="259"/>
      <c r="L18" s="259"/>
      <c r="M18" s="23"/>
    </row>
    <row r="19" spans="1:13" x14ac:dyDescent="0.2">
      <c r="A19" s="20"/>
      <c r="B19" s="21"/>
      <c r="C19" s="21"/>
      <c r="D19" s="21"/>
      <c r="E19" s="21"/>
      <c r="F19" s="21"/>
      <c r="G19" s="21"/>
      <c r="H19" s="21"/>
      <c r="I19" s="21"/>
      <c r="J19" s="21"/>
      <c r="K19" s="21"/>
      <c r="L19" s="21"/>
      <c r="M19" s="23"/>
    </row>
    <row r="20" spans="1:13" x14ac:dyDescent="0.2">
      <c r="A20" s="20"/>
      <c r="B20" s="21"/>
      <c r="C20" s="44" t="s">
        <v>100</v>
      </c>
      <c r="D20" s="21"/>
      <c r="E20" s="21"/>
      <c r="F20" s="21"/>
      <c r="G20" s="92">
        <f>G13-G12</f>
        <v>1.0000000000000002E-2</v>
      </c>
      <c r="H20" s="21"/>
      <c r="I20" s="21"/>
      <c r="J20" s="21"/>
      <c r="K20" s="21"/>
      <c r="L20" s="21"/>
      <c r="M20" s="23"/>
    </row>
    <row r="21" spans="1:13" x14ac:dyDescent="0.2">
      <c r="A21" s="20"/>
      <c r="B21" s="21"/>
      <c r="C21" s="44" t="s">
        <v>262</v>
      </c>
      <c r="D21" s="21"/>
      <c r="E21" s="21"/>
      <c r="F21" s="21"/>
      <c r="G21" s="91">
        <f>(G10-G11)/(G11)*(360/90)</f>
        <v>-1.6779606324621291E-2</v>
      </c>
      <c r="H21" s="21"/>
      <c r="I21" s="21"/>
      <c r="J21" s="21"/>
      <c r="K21" s="21"/>
      <c r="L21" s="21"/>
      <c r="M21" s="23"/>
    </row>
    <row r="22" spans="1:13" x14ac:dyDescent="0.2">
      <c r="A22" s="20"/>
      <c r="B22" s="21"/>
      <c r="C22" s="44" t="s">
        <v>101</v>
      </c>
      <c r="D22" s="21"/>
      <c r="E22" s="21"/>
      <c r="F22" s="21"/>
      <c r="G22" s="150">
        <f>G20+G21</f>
        <v>-6.7796063246212887E-3</v>
      </c>
      <c r="H22" s="21"/>
      <c r="I22" s="21"/>
      <c r="J22" s="21"/>
      <c r="K22" s="21"/>
      <c r="L22" s="21"/>
      <c r="M22" s="23"/>
    </row>
    <row r="23" spans="1:13" x14ac:dyDescent="0.2">
      <c r="A23" s="20"/>
      <c r="B23" s="21"/>
      <c r="C23" s="44"/>
      <c r="D23" s="21"/>
      <c r="E23" s="21"/>
      <c r="F23" s="21"/>
      <c r="G23" s="103"/>
      <c r="H23" s="21"/>
      <c r="I23" s="21"/>
      <c r="J23" s="21"/>
      <c r="K23" s="21"/>
      <c r="L23" s="21"/>
      <c r="M23" s="23"/>
    </row>
    <row r="24" spans="1:13" x14ac:dyDescent="0.2">
      <c r="A24" s="20"/>
      <c r="B24" s="257" t="s">
        <v>319</v>
      </c>
      <c r="C24" s="259"/>
      <c r="D24" s="259"/>
      <c r="E24" s="259"/>
      <c r="F24" s="259"/>
      <c r="G24" s="259"/>
      <c r="H24" s="259"/>
      <c r="I24" s="259"/>
      <c r="J24" s="259"/>
      <c r="K24" s="259"/>
      <c r="L24" s="259"/>
      <c r="M24" s="23"/>
    </row>
    <row r="25" spans="1:13" x14ac:dyDescent="0.2">
      <c r="A25" s="20"/>
      <c r="B25" s="259"/>
      <c r="C25" s="259"/>
      <c r="D25" s="259"/>
      <c r="E25" s="259"/>
      <c r="F25" s="259"/>
      <c r="G25" s="259"/>
      <c r="H25" s="259"/>
      <c r="I25" s="259"/>
      <c r="J25" s="259"/>
      <c r="K25" s="259"/>
      <c r="L25" s="259"/>
      <c r="M25" s="23"/>
    </row>
    <row r="26" spans="1:13" ht="13.5" thickBot="1" x14ac:dyDescent="0.25">
      <c r="A26" s="20"/>
      <c r="B26" s="21"/>
      <c r="C26" s="21"/>
      <c r="D26" s="21"/>
      <c r="E26" s="21"/>
      <c r="F26" s="21"/>
      <c r="G26" s="21"/>
      <c r="H26" s="21"/>
      <c r="I26" s="21"/>
      <c r="J26" s="21"/>
      <c r="K26" s="21"/>
      <c r="L26" s="21"/>
      <c r="M26" s="23"/>
    </row>
    <row r="27" spans="1:13" x14ac:dyDescent="0.2">
      <c r="A27" s="20"/>
      <c r="B27" s="17"/>
      <c r="C27" s="18"/>
      <c r="D27" s="18"/>
      <c r="E27" s="18"/>
      <c r="F27" s="18"/>
      <c r="G27" s="18"/>
      <c r="H27" s="18"/>
      <c r="I27" s="18"/>
      <c r="J27" s="18"/>
      <c r="K27" s="18"/>
      <c r="L27" s="19"/>
      <c r="M27" s="23"/>
    </row>
    <row r="28" spans="1:13" ht="13.5" x14ac:dyDescent="0.25">
      <c r="A28" s="20"/>
      <c r="B28" s="20"/>
      <c r="C28" s="21"/>
      <c r="D28" s="21"/>
      <c r="E28" s="21"/>
      <c r="F28" s="21"/>
      <c r="G28" s="57" t="s">
        <v>205</v>
      </c>
      <c r="H28" s="21"/>
      <c r="I28" s="21"/>
      <c r="J28" s="21"/>
      <c r="K28" s="21"/>
      <c r="L28" s="23"/>
      <c r="M28" s="23"/>
    </row>
    <row r="29" spans="1:13" x14ac:dyDescent="0.2">
      <c r="A29" s="20"/>
      <c r="B29" s="20"/>
      <c r="C29" s="40"/>
      <c r="D29" s="21"/>
      <c r="E29" s="21"/>
      <c r="F29" s="21"/>
      <c r="G29" s="38">
        <f>G12</f>
        <v>0.04</v>
      </c>
      <c r="H29" s="21"/>
      <c r="I29" s="21"/>
      <c r="J29" s="21"/>
      <c r="K29" s="40"/>
      <c r="L29" s="23"/>
      <c r="M29" s="23"/>
    </row>
    <row r="30" spans="1:13" x14ac:dyDescent="0.2">
      <c r="A30" s="20"/>
      <c r="B30" s="20"/>
      <c r="C30" s="22"/>
      <c r="D30" s="21"/>
      <c r="E30" s="21"/>
      <c r="F30" s="21"/>
      <c r="G30" s="24"/>
      <c r="H30" s="21"/>
      <c r="I30" s="21"/>
      <c r="J30" s="21"/>
      <c r="K30" s="22"/>
      <c r="L30" s="23"/>
      <c r="M30" s="23"/>
    </row>
    <row r="31" spans="1:13" x14ac:dyDescent="0.2">
      <c r="A31" s="20"/>
      <c r="B31" s="20"/>
      <c r="C31" s="28">
        <f>C42/C38</f>
        <v>5000000</v>
      </c>
      <c r="D31" s="21"/>
      <c r="E31" s="26" t="s">
        <v>102</v>
      </c>
      <c r="F31" s="26" t="s">
        <v>102</v>
      </c>
      <c r="G31" s="27">
        <f>1+(G29*90/360)</f>
        <v>1.01</v>
      </c>
      <c r="H31" s="26" t="s">
        <v>102</v>
      </c>
      <c r="I31" s="26" t="s">
        <v>102</v>
      </c>
      <c r="J31" s="21"/>
      <c r="K31" s="28">
        <f>C31*G31</f>
        <v>5050000</v>
      </c>
      <c r="L31" s="23"/>
      <c r="M31" s="23"/>
    </row>
    <row r="32" spans="1:13" x14ac:dyDescent="0.2">
      <c r="A32" s="20"/>
      <c r="B32" s="20"/>
      <c r="C32" s="29" t="s">
        <v>103</v>
      </c>
      <c r="D32" s="21"/>
      <c r="E32" s="30"/>
      <c r="F32" s="21"/>
      <c r="G32" s="27"/>
      <c r="H32" s="21"/>
      <c r="I32" s="21"/>
      <c r="J32" s="21"/>
      <c r="K32" s="29" t="s">
        <v>104</v>
      </c>
      <c r="L32" s="23"/>
      <c r="M32" s="23"/>
    </row>
    <row r="33" spans="1:13" ht="13.5" thickBot="1" x14ac:dyDescent="0.25">
      <c r="A33" s="20"/>
      <c r="B33" s="20"/>
      <c r="C33" s="29" t="s">
        <v>103</v>
      </c>
      <c r="D33" s="21"/>
      <c r="E33" s="21"/>
      <c r="F33" s="21"/>
      <c r="G33" s="21"/>
      <c r="H33" s="21"/>
      <c r="I33" s="21"/>
      <c r="J33" s="21"/>
      <c r="K33" s="29" t="s">
        <v>104</v>
      </c>
      <c r="L33" s="23"/>
      <c r="M33" s="23"/>
    </row>
    <row r="34" spans="1:13" ht="13.5" thickTop="1" x14ac:dyDescent="0.2">
      <c r="A34" s="20"/>
      <c r="B34" s="20"/>
      <c r="C34" s="29" t="s">
        <v>103</v>
      </c>
      <c r="D34" s="21"/>
      <c r="E34" s="7"/>
      <c r="F34" s="8"/>
      <c r="G34" s="8"/>
      <c r="H34" s="8"/>
      <c r="I34" s="9"/>
      <c r="J34" s="21"/>
      <c r="K34" s="29" t="s">
        <v>104</v>
      </c>
      <c r="L34" s="23"/>
      <c r="M34" s="23"/>
    </row>
    <row r="35" spans="1:13" x14ac:dyDescent="0.2">
      <c r="A35" s="20"/>
      <c r="B35" s="20"/>
      <c r="C35" s="29" t="s">
        <v>103</v>
      </c>
      <c r="D35" s="21"/>
      <c r="E35" s="10"/>
      <c r="F35" s="6"/>
      <c r="G35" s="6"/>
      <c r="H35" s="6"/>
      <c r="I35" s="11"/>
      <c r="J35" s="21"/>
      <c r="K35" s="29" t="s">
        <v>104</v>
      </c>
      <c r="L35" s="23"/>
      <c r="M35" s="23"/>
    </row>
    <row r="36" spans="1:13" x14ac:dyDescent="0.2">
      <c r="A36" s="20"/>
      <c r="B36" s="20"/>
      <c r="C36" s="29" t="s">
        <v>103</v>
      </c>
      <c r="D36" s="21"/>
      <c r="E36" s="10"/>
      <c r="F36" s="6"/>
      <c r="G36" s="6"/>
      <c r="H36" s="6"/>
      <c r="I36" s="11"/>
      <c r="J36" s="21"/>
      <c r="K36" s="29" t="s">
        <v>104</v>
      </c>
      <c r="L36" s="23"/>
      <c r="M36" s="23"/>
    </row>
    <row r="37" spans="1:13" x14ac:dyDescent="0.2">
      <c r="A37" s="20"/>
      <c r="B37" s="20"/>
      <c r="C37" s="22" t="s">
        <v>98</v>
      </c>
      <c r="D37" s="21"/>
      <c r="E37" s="10"/>
      <c r="F37" s="6"/>
      <c r="G37" s="15" t="s">
        <v>94</v>
      </c>
      <c r="H37" s="6"/>
      <c r="I37" s="11"/>
      <c r="J37" s="21"/>
      <c r="K37" s="22" t="s">
        <v>97</v>
      </c>
      <c r="L37" s="23"/>
      <c r="M37" s="23"/>
    </row>
    <row r="38" spans="1:13" x14ac:dyDescent="0.2">
      <c r="A38" s="20"/>
      <c r="B38" s="20"/>
      <c r="C38" s="39">
        <f>G10</f>
        <v>6.1719999999999997</v>
      </c>
      <c r="D38" s="21"/>
      <c r="E38" s="10"/>
      <c r="F38" s="6"/>
      <c r="G38" s="6"/>
      <c r="H38" s="6"/>
      <c r="I38" s="11"/>
      <c r="J38" s="21"/>
      <c r="K38" s="39">
        <f>G11</f>
        <v>6.1980000000000004</v>
      </c>
      <c r="L38" s="23"/>
      <c r="M38" s="23"/>
    </row>
    <row r="39" spans="1:13" x14ac:dyDescent="0.2">
      <c r="A39" s="20"/>
      <c r="B39" s="20"/>
      <c r="C39" s="29" t="s">
        <v>103</v>
      </c>
      <c r="D39" s="21"/>
      <c r="E39" s="10"/>
      <c r="F39" s="6"/>
      <c r="G39" s="6"/>
      <c r="H39" s="6"/>
      <c r="I39" s="11"/>
      <c r="J39" s="21"/>
      <c r="K39" s="29" t="s">
        <v>104</v>
      </c>
      <c r="L39" s="23"/>
      <c r="M39" s="23"/>
    </row>
    <row r="40" spans="1:13" ht="13.5" thickBot="1" x14ac:dyDescent="0.25">
      <c r="A40" s="20"/>
      <c r="B40" s="20"/>
      <c r="C40" s="29" t="s">
        <v>103</v>
      </c>
      <c r="D40" s="21"/>
      <c r="E40" s="12"/>
      <c r="F40" s="13"/>
      <c r="G40" s="13"/>
      <c r="H40" s="13"/>
      <c r="I40" s="14"/>
      <c r="J40" s="21"/>
      <c r="K40" s="29" t="s">
        <v>104</v>
      </c>
      <c r="L40" s="23"/>
      <c r="M40" s="23"/>
    </row>
    <row r="41" spans="1:13" ht="13.5" thickTop="1" x14ac:dyDescent="0.2">
      <c r="A41" s="20"/>
      <c r="B41" s="20"/>
      <c r="C41" s="29" t="s">
        <v>103</v>
      </c>
      <c r="D41" s="21"/>
      <c r="E41" s="21"/>
      <c r="F41" s="21"/>
      <c r="G41" s="21"/>
      <c r="H41" s="21"/>
      <c r="I41" s="21"/>
      <c r="J41" s="21"/>
      <c r="K41" s="36">
        <f>K31*K38</f>
        <v>31299900.000000004</v>
      </c>
      <c r="L41" s="23"/>
      <c r="M41" s="23"/>
    </row>
    <row r="42" spans="1:13" x14ac:dyDescent="0.2">
      <c r="A42" s="20"/>
      <c r="B42" s="20"/>
      <c r="C42" s="41">
        <f>K9</f>
        <v>30860000</v>
      </c>
      <c r="D42" s="21"/>
      <c r="E42" s="26" t="s">
        <v>102</v>
      </c>
      <c r="F42" s="26" t="s">
        <v>102</v>
      </c>
      <c r="G42" s="27">
        <f>1+(G44*90/360)</f>
        <v>1.0125</v>
      </c>
      <c r="H42" s="26" t="s">
        <v>102</v>
      </c>
      <c r="I42" s="26" t="s">
        <v>102</v>
      </c>
      <c r="J42" s="21"/>
      <c r="K42" s="42">
        <f>C42*G42</f>
        <v>31245750</v>
      </c>
      <c r="L42" s="23"/>
      <c r="M42" s="23"/>
    </row>
    <row r="43" spans="1:13" x14ac:dyDescent="0.2">
      <c r="A43" s="20"/>
      <c r="B43" s="20"/>
      <c r="C43" s="41"/>
      <c r="D43" s="21"/>
      <c r="E43" s="43"/>
      <c r="F43" s="21"/>
      <c r="G43" s="27"/>
      <c r="H43" s="43"/>
      <c r="I43" s="44"/>
      <c r="J43" s="21"/>
      <c r="K43" s="156">
        <f>K41-K42</f>
        <v>54150.000000003725</v>
      </c>
      <c r="L43" s="23"/>
      <c r="M43" s="23"/>
    </row>
    <row r="44" spans="1:13" x14ac:dyDescent="0.2">
      <c r="A44" s="20"/>
      <c r="B44" s="20"/>
      <c r="C44" s="21"/>
      <c r="D44" s="21"/>
      <c r="E44" s="21"/>
      <c r="F44" s="21"/>
      <c r="G44" s="38">
        <f>G13</f>
        <v>0.05</v>
      </c>
      <c r="H44" s="21"/>
      <c r="I44" s="21"/>
      <c r="J44" s="21"/>
      <c r="K44" s="21"/>
      <c r="L44" s="23"/>
      <c r="M44" s="23"/>
    </row>
    <row r="45" spans="1:13" ht="13.5" x14ac:dyDescent="0.25">
      <c r="A45" s="20"/>
      <c r="B45" s="20"/>
      <c r="C45" s="115" t="s">
        <v>95</v>
      </c>
      <c r="D45" s="21"/>
      <c r="E45" s="21"/>
      <c r="F45" s="21"/>
      <c r="G45" s="57" t="s">
        <v>99</v>
      </c>
      <c r="H45" s="21"/>
      <c r="I45" s="21"/>
      <c r="J45" s="21"/>
      <c r="K45" s="115" t="s">
        <v>96</v>
      </c>
      <c r="L45" s="23"/>
      <c r="M45" s="23"/>
    </row>
    <row r="46" spans="1:13" ht="13.5" thickBot="1" x14ac:dyDescent="0.25">
      <c r="A46" s="20"/>
      <c r="B46" s="34"/>
      <c r="C46" s="35"/>
      <c r="D46" s="35"/>
      <c r="E46" s="35"/>
      <c r="F46" s="35"/>
      <c r="G46" s="35"/>
      <c r="H46" s="35"/>
      <c r="I46" s="35"/>
      <c r="J46" s="35"/>
      <c r="K46" s="35"/>
      <c r="L46" s="37"/>
      <c r="M46" s="23"/>
    </row>
    <row r="47" spans="1:13" x14ac:dyDescent="0.2">
      <c r="A47" s="20"/>
      <c r="B47" s="21"/>
      <c r="C47" s="21"/>
      <c r="D47" s="21"/>
      <c r="E47" s="21"/>
      <c r="F47" s="21"/>
      <c r="G47" s="21"/>
      <c r="H47" s="21"/>
      <c r="I47" s="21"/>
      <c r="J47" s="21"/>
      <c r="K47" s="21"/>
      <c r="L47" s="21"/>
      <c r="M47" s="23"/>
    </row>
    <row r="48" spans="1:13" x14ac:dyDescent="0.2">
      <c r="A48" s="20"/>
      <c r="B48" s="278" t="s">
        <v>318</v>
      </c>
      <c r="C48" s="278"/>
      <c r="D48" s="278"/>
      <c r="E48" s="278"/>
      <c r="F48" s="278"/>
      <c r="G48" s="278"/>
      <c r="H48" s="278"/>
      <c r="I48" s="278"/>
      <c r="J48" s="278"/>
      <c r="K48" s="278"/>
      <c r="L48" s="278"/>
      <c r="M48" s="23"/>
    </row>
    <row r="49" spans="1:13" x14ac:dyDescent="0.2">
      <c r="A49" s="20"/>
      <c r="B49" s="278"/>
      <c r="C49" s="278"/>
      <c r="D49" s="278"/>
      <c r="E49" s="278"/>
      <c r="F49" s="278"/>
      <c r="G49" s="278"/>
      <c r="H49" s="278"/>
      <c r="I49" s="278"/>
      <c r="J49" s="278"/>
      <c r="K49" s="278"/>
      <c r="L49" s="278"/>
      <c r="M49" s="23"/>
    </row>
    <row r="50" spans="1:13" ht="13.5" thickBot="1" x14ac:dyDescent="0.25">
      <c r="A50" s="34"/>
      <c r="B50" s="35"/>
      <c r="C50" s="35"/>
      <c r="D50" s="35"/>
      <c r="E50" s="35"/>
      <c r="F50" s="35"/>
      <c r="G50" s="35"/>
      <c r="H50" s="35"/>
      <c r="I50" s="35"/>
      <c r="J50" s="35"/>
      <c r="K50" s="35"/>
      <c r="L50" s="35"/>
      <c r="M50" s="37"/>
    </row>
  </sheetData>
  <mergeCells count="6">
    <mergeCell ref="B48:L49"/>
    <mergeCell ref="B2:L2"/>
    <mergeCell ref="B4:L6"/>
    <mergeCell ref="C8:E8"/>
    <mergeCell ref="B24:L25"/>
    <mergeCell ref="B15:L18"/>
  </mergeCells>
  <phoneticPr fontId="0" type="noConversion"/>
  <printOptions horizontalCentered="1"/>
  <pageMargins left="0.75" right="0.75" top="1" bottom="1" header="0.5" footer="0.5"/>
  <pageSetup paperSize="283"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
      <c r="A2" s="2"/>
      <c r="B2" s="256" t="s">
        <v>387</v>
      </c>
      <c r="C2" s="279"/>
      <c r="D2" s="279"/>
      <c r="E2" s="279"/>
      <c r="F2" s="279"/>
      <c r="G2" s="279"/>
      <c r="H2" s="279"/>
      <c r="I2" s="279"/>
      <c r="J2" s="279"/>
      <c r="K2" s="279"/>
      <c r="L2" s="280"/>
      <c r="M2" s="4"/>
    </row>
    <row r="3" spans="1:13" x14ac:dyDescent="0.2">
      <c r="A3" s="20"/>
      <c r="B3" s="21"/>
      <c r="C3" s="21"/>
      <c r="D3" s="21"/>
      <c r="E3" s="21"/>
      <c r="F3" s="21"/>
      <c r="G3" s="21"/>
      <c r="H3" s="21"/>
      <c r="I3" s="21"/>
      <c r="J3" s="21"/>
      <c r="K3" s="21"/>
      <c r="L3" s="21"/>
      <c r="M3" s="23"/>
    </row>
    <row r="4" spans="1:13" x14ac:dyDescent="0.2">
      <c r="A4" s="20"/>
      <c r="B4" s="278" t="s">
        <v>317</v>
      </c>
      <c r="C4" s="278"/>
      <c r="D4" s="278"/>
      <c r="E4" s="278"/>
      <c r="F4" s="278"/>
      <c r="G4" s="278"/>
      <c r="H4" s="278"/>
      <c r="I4" s="278"/>
      <c r="J4" s="278"/>
      <c r="K4" s="278"/>
      <c r="L4" s="278"/>
      <c r="M4" s="23"/>
    </row>
    <row r="5" spans="1:13" x14ac:dyDescent="0.2">
      <c r="A5" s="20"/>
      <c r="B5" s="278"/>
      <c r="C5" s="278"/>
      <c r="D5" s="278"/>
      <c r="E5" s="278"/>
      <c r="F5" s="278"/>
      <c r="G5" s="278"/>
      <c r="H5" s="278"/>
      <c r="I5" s="278"/>
      <c r="J5" s="278"/>
      <c r="K5" s="278"/>
      <c r="L5" s="278"/>
      <c r="M5" s="23"/>
    </row>
    <row r="6" spans="1:13" x14ac:dyDescent="0.2">
      <c r="A6" s="20"/>
      <c r="B6" s="278"/>
      <c r="C6" s="278"/>
      <c r="D6" s="278"/>
      <c r="E6" s="278"/>
      <c r="F6" s="278"/>
      <c r="G6" s="278"/>
      <c r="H6" s="278"/>
      <c r="I6" s="278"/>
      <c r="J6" s="278"/>
      <c r="K6" s="278"/>
      <c r="L6" s="278"/>
      <c r="M6" s="23"/>
    </row>
    <row r="7" spans="1:13" x14ac:dyDescent="0.2">
      <c r="A7" s="20"/>
      <c r="B7" s="98"/>
      <c r="C7" s="98"/>
      <c r="D7" s="98"/>
      <c r="E7" s="98"/>
      <c r="F7" s="98"/>
      <c r="G7" s="98"/>
      <c r="H7" s="98"/>
      <c r="I7" s="98"/>
      <c r="J7" s="98"/>
      <c r="K7" s="98"/>
      <c r="L7" s="98"/>
      <c r="M7" s="23"/>
    </row>
    <row r="8" spans="1:13" x14ac:dyDescent="0.2">
      <c r="A8" s="20"/>
      <c r="B8" s="40"/>
      <c r="C8" s="274" t="s">
        <v>6</v>
      </c>
      <c r="D8" s="275"/>
      <c r="E8" s="275"/>
      <c r="F8" s="98"/>
      <c r="G8" s="80" t="s">
        <v>1</v>
      </c>
      <c r="H8" s="98"/>
      <c r="I8" s="98"/>
      <c r="J8" s="98"/>
      <c r="K8" s="80" t="s">
        <v>192</v>
      </c>
      <c r="L8" s="98"/>
      <c r="M8" s="23"/>
    </row>
    <row r="9" spans="1:13" x14ac:dyDescent="0.2">
      <c r="A9" s="20"/>
      <c r="B9" s="40"/>
      <c r="C9" s="99" t="s">
        <v>191</v>
      </c>
      <c r="D9" s="100"/>
      <c r="E9" s="100"/>
      <c r="F9" s="98"/>
      <c r="G9" s="101">
        <v>5000000</v>
      </c>
      <c r="H9" s="98"/>
      <c r="I9" s="98"/>
      <c r="J9" s="98"/>
      <c r="K9" s="104">
        <f>G9*G10</f>
        <v>30860000</v>
      </c>
      <c r="L9" s="98"/>
      <c r="M9" s="23"/>
    </row>
    <row r="10" spans="1:13" x14ac:dyDescent="0.2">
      <c r="A10" s="20"/>
      <c r="B10" s="40"/>
      <c r="C10" s="44" t="s">
        <v>186</v>
      </c>
      <c r="D10" s="97"/>
      <c r="E10" s="98"/>
      <c r="F10" s="98"/>
      <c r="G10" s="102">
        <v>6.1719999999999997</v>
      </c>
      <c r="H10" s="98"/>
      <c r="I10" s="98"/>
      <c r="J10" s="98"/>
      <c r="K10" s="102"/>
      <c r="L10" s="98"/>
      <c r="M10" s="23"/>
    </row>
    <row r="11" spans="1:13" x14ac:dyDescent="0.2">
      <c r="A11" s="20"/>
      <c r="B11" s="40"/>
      <c r="C11" s="44" t="s">
        <v>189</v>
      </c>
      <c r="D11" s="97"/>
      <c r="E11" s="98"/>
      <c r="F11" s="98"/>
      <c r="G11" s="102">
        <v>6.1980000000000004</v>
      </c>
      <c r="H11" s="98"/>
      <c r="I11" s="98"/>
      <c r="J11" s="98"/>
      <c r="K11" s="98"/>
      <c r="L11" s="98"/>
      <c r="M11" s="23"/>
    </row>
    <row r="12" spans="1:13" x14ac:dyDescent="0.2">
      <c r="A12" s="20"/>
      <c r="B12" s="98"/>
      <c r="C12" s="99" t="s">
        <v>187</v>
      </c>
      <c r="D12" s="98"/>
      <c r="E12" s="98"/>
      <c r="F12" s="98"/>
      <c r="G12" s="81">
        <v>0.03</v>
      </c>
      <c r="H12" s="157" t="s">
        <v>266</v>
      </c>
      <c r="I12" s="98"/>
      <c r="J12" s="98"/>
      <c r="K12" s="98"/>
      <c r="L12" s="98"/>
      <c r="M12" s="23"/>
    </row>
    <row r="13" spans="1:13" x14ac:dyDescent="0.2">
      <c r="A13" s="20"/>
      <c r="B13" s="98"/>
      <c r="C13" s="99" t="s">
        <v>188</v>
      </c>
      <c r="D13" s="98"/>
      <c r="E13" s="98"/>
      <c r="F13" s="98"/>
      <c r="G13" s="81">
        <v>0.06</v>
      </c>
      <c r="H13" s="157" t="s">
        <v>266</v>
      </c>
      <c r="I13" s="155"/>
      <c r="J13" s="98"/>
      <c r="K13" s="98"/>
      <c r="L13" s="98"/>
      <c r="M13" s="23"/>
    </row>
    <row r="14" spans="1:13" x14ac:dyDescent="0.2">
      <c r="A14" s="20"/>
      <c r="B14" s="21"/>
      <c r="C14" s="21"/>
      <c r="D14" s="21"/>
      <c r="E14" s="21"/>
      <c r="F14" s="21"/>
      <c r="G14" s="21"/>
      <c r="H14" s="21"/>
      <c r="I14" s="21"/>
      <c r="J14" s="21"/>
      <c r="K14" s="21"/>
      <c r="L14" s="21"/>
      <c r="M14" s="23"/>
    </row>
    <row r="15" spans="1:13" ht="12.75" customHeight="1" x14ac:dyDescent="0.2">
      <c r="A15" s="20"/>
      <c r="B15" s="276" t="s">
        <v>265</v>
      </c>
      <c r="C15" s="276"/>
      <c r="D15" s="276"/>
      <c r="E15" s="276"/>
      <c r="F15" s="276"/>
      <c r="G15" s="276"/>
      <c r="H15" s="276"/>
      <c r="I15" s="276"/>
      <c r="J15" s="276"/>
      <c r="K15" s="276"/>
      <c r="L15" s="276"/>
      <c r="M15" s="23"/>
    </row>
    <row r="16" spans="1:13" x14ac:dyDescent="0.2">
      <c r="A16" s="20"/>
      <c r="B16" s="276"/>
      <c r="C16" s="276"/>
      <c r="D16" s="276"/>
      <c r="E16" s="276"/>
      <c r="F16" s="276"/>
      <c r="G16" s="276"/>
      <c r="H16" s="276"/>
      <c r="I16" s="276"/>
      <c r="J16" s="276"/>
      <c r="K16" s="276"/>
      <c r="L16" s="276"/>
      <c r="M16" s="23"/>
    </row>
    <row r="17" spans="1:13" x14ac:dyDescent="0.2">
      <c r="A17" s="20"/>
      <c r="B17" s="277"/>
      <c r="C17" s="277"/>
      <c r="D17" s="277"/>
      <c r="E17" s="277"/>
      <c r="F17" s="277"/>
      <c r="G17" s="277"/>
      <c r="H17" s="277"/>
      <c r="I17" s="277"/>
      <c r="J17" s="277"/>
      <c r="K17" s="277"/>
      <c r="L17" s="277"/>
      <c r="M17" s="23"/>
    </row>
    <row r="18" spans="1:13" x14ac:dyDescent="0.2">
      <c r="A18" s="20"/>
      <c r="B18" s="259"/>
      <c r="C18" s="259"/>
      <c r="D18" s="259"/>
      <c r="E18" s="259"/>
      <c r="F18" s="259"/>
      <c r="G18" s="259"/>
      <c r="H18" s="259"/>
      <c r="I18" s="259"/>
      <c r="J18" s="259"/>
      <c r="K18" s="259"/>
      <c r="L18" s="259"/>
      <c r="M18" s="23"/>
    </row>
    <row r="19" spans="1:13" x14ac:dyDescent="0.2">
      <c r="A19" s="20"/>
      <c r="B19" s="21"/>
      <c r="C19" s="21"/>
      <c r="D19" s="21"/>
      <c r="E19" s="21"/>
      <c r="F19" s="21"/>
      <c r="G19" s="21"/>
      <c r="H19" s="21"/>
      <c r="I19" s="21"/>
      <c r="J19" s="21"/>
      <c r="K19" s="21"/>
      <c r="L19" s="21"/>
      <c r="M19" s="23"/>
    </row>
    <row r="20" spans="1:13" x14ac:dyDescent="0.2">
      <c r="A20" s="20"/>
      <c r="B20" s="21"/>
      <c r="C20" s="44" t="s">
        <v>100</v>
      </c>
      <c r="D20" s="21"/>
      <c r="E20" s="21"/>
      <c r="F20" s="21"/>
      <c r="G20" s="92">
        <f>G13-G12</f>
        <v>0.03</v>
      </c>
      <c r="H20" s="21"/>
      <c r="I20" s="21"/>
      <c r="J20" s="21"/>
      <c r="K20" s="21"/>
      <c r="L20" s="21"/>
      <c r="M20" s="23"/>
    </row>
    <row r="21" spans="1:13" x14ac:dyDescent="0.2">
      <c r="A21" s="20"/>
      <c r="B21" s="21"/>
      <c r="C21" s="44" t="s">
        <v>262</v>
      </c>
      <c r="D21" s="21"/>
      <c r="E21" s="21"/>
      <c r="F21" s="21"/>
      <c r="G21" s="91">
        <f>(G10-G11)/(G11)*(360/90)</f>
        <v>-1.6779606324621291E-2</v>
      </c>
      <c r="H21" s="21"/>
      <c r="I21" s="21"/>
      <c r="J21" s="21"/>
      <c r="K21" s="21"/>
      <c r="L21" s="21"/>
      <c r="M21" s="23"/>
    </row>
    <row r="22" spans="1:13" x14ac:dyDescent="0.2">
      <c r="A22" s="20"/>
      <c r="B22" s="21"/>
      <c r="C22" s="44" t="s">
        <v>101</v>
      </c>
      <c r="D22" s="21"/>
      <c r="E22" s="21"/>
      <c r="F22" s="21"/>
      <c r="G22" s="150">
        <f>G20+G21</f>
        <v>1.3220393675378708E-2</v>
      </c>
      <c r="H22" s="21"/>
      <c r="I22" s="21"/>
      <c r="J22" s="21"/>
      <c r="K22" s="21"/>
      <c r="L22" s="21"/>
      <c r="M22" s="23"/>
    </row>
    <row r="23" spans="1:13" x14ac:dyDescent="0.2">
      <c r="A23" s="20"/>
      <c r="B23" s="21"/>
      <c r="C23" s="44"/>
      <c r="D23" s="21"/>
      <c r="E23" s="21"/>
      <c r="F23" s="21"/>
      <c r="G23" s="103"/>
      <c r="H23" s="21"/>
      <c r="I23" s="21"/>
      <c r="J23" s="21"/>
      <c r="K23" s="21"/>
      <c r="L23" s="21"/>
      <c r="M23" s="23"/>
    </row>
    <row r="24" spans="1:13" x14ac:dyDescent="0.2">
      <c r="A24" s="20"/>
      <c r="B24" s="257" t="s">
        <v>322</v>
      </c>
      <c r="C24" s="259"/>
      <c r="D24" s="259"/>
      <c r="E24" s="259"/>
      <c r="F24" s="259"/>
      <c r="G24" s="259"/>
      <c r="H24" s="259"/>
      <c r="I24" s="259"/>
      <c r="J24" s="259"/>
      <c r="K24" s="259"/>
      <c r="L24" s="259"/>
      <c r="M24" s="23"/>
    </row>
    <row r="25" spans="1:13" x14ac:dyDescent="0.2">
      <c r="A25" s="20"/>
      <c r="B25" s="259"/>
      <c r="C25" s="259"/>
      <c r="D25" s="259"/>
      <c r="E25" s="259"/>
      <c r="F25" s="259"/>
      <c r="G25" s="259"/>
      <c r="H25" s="259"/>
      <c r="I25" s="259"/>
      <c r="J25" s="259"/>
      <c r="K25" s="259"/>
      <c r="L25" s="259"/>
      <c r="M25" s="23"/>
    </row>
    <row r="26" spans="1:13" ht="13.5" thickBot="1" x14ac:dyDescent="0.25">
      <c r="A26" s="20"/>
      <c r="B26" s="21"/>
      <c r="C26" s="21"/>
      <c r="D26" s="21"/>
      <c r="E26" s="21"/>
      <c r="F26" s="21"/>
      <c r="G26" s="21"/>
      <c r="H26" s="21"/>
      <c r="I26" s="21"/>
      <c r="J26" s="21"/>
      <c r="K26" s="21"/>
      <c r="L26" s="21"/>
      <c r="M26" s="23"/>
    </row>
    <row r="27" spans="1:13" x14ac:dyDescent="0.2">
      <c r="A27" s="20"/>
      <c r="B27" s="17"/>
      <c r="C27" s="18"/>
      <c r="D27" s="18"/>
      <c r="E27" s="18"/>
      <c r="F27" s="18"/>
      <c r="G27" s="18"/>
      <c r="H27" s="18"/>
      <c r="I27" s="18"/>
      <c r="J27" s="18"/>
      <c r="K27" s="18"/>
      <c r="L27" s="19"/>
      <c r="M27" s="23"/>
    </row>
    <row r="28" spans="1:13" ht="13.5" x14ac:dyDescent="0.25">
      <c r="A28" s="20"/>
      <c r="B28" s="20"/>
      <c r="C28" s="21"/>
      <c r="D28" s="21"/>
      <c r="E28" s="21"/>
      <c r="F28" s="21"/>
      <c r="G28" s="57" t="s">
        <v>205</v>
      </c>
      <c r="H28" s="21"/>
      <c r="I28" s="21"/>
      <c r="J28" s="21"/>
      <c r="K28" s="21"/>
      <c r="L28" s="23"/>
      <c r="M28" s="23"/>
    </row>
    <row r="29" spans="1:13" x14ac:dyDescent="0.2">
      <c r="A29" s="20"/>
      <c r="B29" s="20"/>
      <c r="C29" s="40"/>
      <c r="D29" s="21"/>
      <c r="E29" s="21"/>
      <c r="F29" s="21"/>
      <c r="G29" s="38">
        <f>G12</f>
        <v>0.03</v>
      </c>
      <c r="H29" s="21"/>
      <c r="I29" s="21"/>
      <c r="J29" s="21"/>
      <c r="K29" s="40"/>
      <c r="L29" s="23"/>
      <c r="M29" s="23"/>
    </row>
    <row r="30" spans="1:13" x14ac:dyDescent="0.2">
      <c r="A30" s="20"/>
      <c r="B30" s="20"/>
      <c r="C30" s="115" t="s">
        <v>95</v>
      </c>
      <c r="D30" s="21"/>
      <c r="E30" s="21"/>
      <c r="F30" s="21"/>
      <c r="G30" s="24"/>
      <c r="H30" s="21"/>
      <c r="I30" s="21"/>
      <c r="J30" s="21"/>
      <c r="K30" s="115" t="s">
        <v>96</v>
      </c>
      <c r="L30" s="23"/>
      <c r="M30" s="23"/>
    </row>
    <row r="31" spans="1:13" x14ac:dyDescent="0.2">
      <c r="A31" s="20"/>
      <c r="B31" s="20"/>
      <c r="C31" s="158">
        <f>G9</f>
        <v>5000000</v>
      </c>
      <c r="D31" s="21"/>
      <c r="E31" s="26" t="s">
        <v>102</v>
      </c>
      <c r="F31" s="26" t="s">
        <v>102</v>
      </c>
      <c r="G31" s="27">
        <f>1+(G29*90/360)</f>
        <v>1.0075000000000001</v>
      </c>
      <c r="H31" s="26" t="s">
        <v>102</v>
      </c>
      <c r="I31" s="26" t="s">
        <v>102</v>
      </c>
      <c r="J31" s="21"/>
      <c r="K31" s="28">
        <f>C31*G31</f>
        <v>5037500</v>
      </c>
      <c r="L31" s="23"/>
      <c r="M31" s="23"/>
    </row>
    <row r="32" spans="1:13" x14ac:dyDescent="0.2">
      <c r="A32" s="20"/>
      <c r="B32" s="20"/>
      <c r="C32" s="29" t="s">
        <v>104</v>
      </c>
      <c r="D32" s="21"/>
      <c r="E32" s="30"/>
      <c r="F32" s="21"/>
      <c r="G32" s="27"/>
      <c r="H32" s="21"/>
      <c r="I32" s="21"/>
      <c r="J32" s="21"/>
      <c r="K32" s="159">
        <f>K42/K38</f>
        <v>5053710.8744756365</v>
      </c>
      <c r="L32" s="23"/>
      <c r="M32" s="23"/>
    </row>
    <row r="33" spans="1:13" ht="13.5" thickBot="1" x14ac:dyDescent="0.25">
      <c r="A33" s="20"/>
      <c r="B33" s="20"/>
      <c r="C33" s="29" t="s">
        <v>104</v>
      </c>
      <c r="D33" s="21"/>
      <c r="E33" s="21"/>
      <c r="F33" s="21"/>
      <c r="G33" s="21"/>
      <c r="H33" s="21"/>
      <c r="I33" s="21"/>
      <c r="J33" s="21"/>
      <c r="K33" s="160">
        <f>K32-K31</f>
        <v>16210.874475636519</v>
      </c>
      <c r="L33" s="23"/>
      <c r="M33" s="23"/>
    </row>
    <row r="34" spans="1:13" ht="13.5" thickTop="1" x14ac:dyDescent="0.2">
      <c r="A34" s="20"/>
      <c r="B34" s="20"/>
      <c r="C34" s="29" t="s">
        <v>104</v>
      </c>
      <c r="D34" s="21"/>
      <c r="E34" s="7"/>
      <c r="F34" s="8"/>
      <c r="G34" s="8"/>
      <c r="H34" s="8"/>
      <c r="I34" s="9"/>
      <c r="J34" s="21"/>
      <c r="K34" s="29" t="s">
        <v>103</v>
      </c>
      <c r="L34" s="23"/>
      <c r="M34" s="23"/>
    </row>
    <row r="35" spans="1:13" x14ac:dyDescent="0.2">
      <c r="A35" s="20"/>
      <c r="B35" s="20"/>
      <c r="C35" s="29" t="s">
        <v>104</v>
      </c>
      <c r="D35" s="21"/>
      <c r="E35" s="10"/>
      <c r="F35" s="6"/>
      <c r="G35" s="6"/>
      <c r="H35" s="6"/>
      <c r="I35" s="11"/>
      <c r="J35" s="21"/>
      <c r="K35" s="29" t="s">
        <v>103</v>
      </c>
      <c r="L35" s="23"/>
      <c r="M35" s="23"/>
    </row>
    <row r="36" spans="1:13" x14ac:dyDescent="0.2">
      <c r="A36" s="20"/>
      <c r="B36" s="20"/>
      <c r="C36" s="29" t="s">
        <v>104</v>
      </c>
      <c r="D36" s="21"/>
      <c r="E36" s="10"/>
      <c r="F36" s="6"/>
      <c r="G36" s="6"/>
      <c r="H36" s="6"/>
      <c r="I36" s="11"/>
      <c r="J36" s="21"/>
      <c r="K36" s="29" t="s">
        <v>103</v>
      </c>
      <c r="L36" s="23"/>
      <c r="M36" s="23"/>
    </row>
    <row r="37" spans="1:13" x14ac:dyDescent="0.2">
      <c r="A37" s="20"/>
      <c r="B37" s="20"/>
      <c r="C37" s="22" t="s">
        <v>98</v>
      </c>
      <c r="D37" s="21"/>
      <c r="E37" s="10"/>
      <c r="F37" s="6"/>
      <c r="G37" s="15" t="s">
        <v>94</v>
      </c>
      <c r="H37" s="6"/>
      <c r="I37" s="11"/>
      <c r="J37" s="21"/>
      <c r="K37" s="22" t="s">
        <v>97</v>
      </c>
      <c r="L37" s="23"/>
      <c r="M37" s="23"/>
    </row>
    <row r="38" spans="1:13" x14ac:dyDescent="0.2">
      <c r="A38" s="20"/>
      <c r="B38" s="20"/>
      <c r="C38" s="39">
        <f>G10</f>
        <v>6.1719999999999997</v>
      </c>
      <c r="D38" s="21"/>
      <c r="E38" s="10"/>
      <c r="F38" s="6"/>
      <c r="G38" s="6"/>
      <c r="H38" s="6"/>
      <c r="I38" s="11"/>
      <c r="J38" s="21"/>
      <c r="K38" s="39">
        <f>G11</f>
        <v>6.1980000000000004</v>
      </c>
      <c r="L38" s="23"/>
      <c r="M38" s="23"/>
    </row>
    <row r="39" spans="1:13" x14ac:dyDescent="0.2">
      <c r="A39" s="20"/>
      <c r="B39" s="20"/>
      <c r="C39" s="29" t="s">
        <v>104</v>
      </c>
      <c r="D39" s="21"/>
      <c r="E39" s="10"/>
      <c r="F39" s="6"/>
      <c r="G39" s="6"/>
      <c r="H39" s="6"/>
      <c r="I39" s="11"/>
      <c r="J39" s="21"/>
      <c r="K39" s="29" t="s">
        <v>103</v>
      </c>
      <c r="L39" s="23"/>
      <c r="M39" s="23"/>
    </row>
    <row r="40" spans="1:13" ht="13.5" thickBot="1" x14ac:dyDescent="0.25">
      <c r="A40" s="20"/>
      <c r="B40" s="20"/>
      <c r="C40" s="29" t="s">
        <v>104</v>
      </c>
      <c r="D40" s="21"/>
      <c r="E40" s="12"/>
      <c r="F40" s="13"/>
      <c r="G40" s="13"/>
      <c r="H40" s="13"/>
      <c r="I40" s="14"/>
      <c r="J40" s="21"/>
      <c r="K40" s="29" t="s">
        <v>103</v>
      </c>
      <c r="L40" s="23"/>
      <c r="M40" s="23"/>
    </row>
    <row r="41" spans="1:13" ht="13.5" thickTop="1" x14ac:dyDescent="0.2">
      <c r="A41" s="20"/>
      <c r="B41" s="20"/>
      <c r="C41" s="29" t="s">
        <v>104</v>
      </c>
      <c r="D41" s="21"/>
      <c r="E41" s="21"/>
      <c r="F41" s="21"/>
      <c r="G41" s="21"/>
      <c r="H41" s="21"/>
      <c r="I41" s="21"/>
      <c r="J41" s="21"/>
      <c r="K41" s="29" t="s">
        <v>103</v>
      </c>
      <c r="L41" s="23"/>
      <c r="M41" s="23"/>
    </row>
    <row r="42" spans="1:13" x14ac:dyDescent="0.2">
      <c r="A42" s="20"/>
      <c r="B42" s="20"/>
      <c r="C42" s="41">
        <f>C31*C38</f>
        <v>30860000</v>
      </c>
      <c r="D42" s="21"/>
      <c r="E42" s="26" t="s">
        <v>102</v>
      </c>
      <c r="F42" s="26" t="s">
        <v>102</v>
      </c>
      <c r="G42" s="27">
        <f>1+(G44*90/360)</f>
        <v>1.0149999999999999</v>
      </c>
      <c r="H42" s="26" t="s">
        <v>102</v>
      </c>
      <c r="I42" s="26" t="s">
        <v>102</v>
      </c>
      <c r="J42" s="21"/>
      <c r="K42" s="36">
        <f>C42*G42</f>
        <v>31322899.999999996</v>
      </c>
      <c r="L42" s="23"/>
      <c r="M42" s="23"/>
    </row>
    <row r="43" spans="1:13" x14ac:dyDescent="0.2">
      <c r="A43" s="20"/>
      <c r="B43" s="20"/>
      <c r="C43" s="41"/>
      <c r="D43" s="21"/>
      <c r="E43" s="43"/>
      <c r="F43" s="21"/>
      <c r="G43" s="27"/>
      <c r="H43" s="43"/>
      <c r="I43" s="44"/>
      <c r="J43" s="21"/>
      <c r="K43" s="45"/>
      <c r="L43" s="23"/>
      <c r="M43" s="23"/>
    </row>
    <row r="44" spans="1:13" x14ac:dyDescent="0.2">
      <c r="A44" s="20"/>
      <c r="B44" s="20"/>
      <c r="C44" s="21"/>
      <c r="D44" s="21"/>
      <c r="E44" s="21"/>
      <c r="F44" s="21"/>
      <c r="G44" s="38">
        <f>G13</f>
        <v>0.06</v>
      </c>
      <c r="H44" s="21"/>
      <c r="I44" s="21"/>
      <c r="J44" s="21"/>
      <c r="K44" s="21"/>
      <c r="L44" s="23"/>
      <c r="M44" s="23"/>
    </row>
    <row r="45" spans="1:13" ht="13.5" x14ac:dyDescent="0.25">
      <c r="A45" s="20"/>
      <c r="B45" s="20"/>
      <c r="D45" s="21"/>
      <c r="E45" s="21"/>
      <c r="F45" s="21"/>
      <c r="G45" s="57" t="s">
        <v>99</v>
      </c>
      <c r="H45" s="21"/>
      <c r="I45" s="21"/>
      <c r="J45" s="21"/>
      <c r="L45" s="23"/>
      <c r="M45" s="23"/>
    </row>
    <row r="46" spans="1:13" ht="13.5" thickBot="1" x14ac:dyDescent="0.25">
      <c r="A46" s="20"/>
      <c r="B46" s="34"/>
      <c r="C46" s="35"/>
      <c r="D46" s="35"/>
      <c r="E46" s="35"/>
      <c r="F46" s="35"/>
      <c r="G46" s="35"/>
      <c r="H46" s="35"/>
      <c r="I46" s="35"/>
      <c r="J46" s="35"/>
      <c r="K46" s="35"/>
      <c r="L46" s="37"/>
      <c r="M46" s="23"/>
    </row>
    <row r="47" spans="1:13" x14ac:dyDescent="0.2">
      <c r="A47" s="20"/>
      <c r="B47" s="21"/>
      <c r="C47" s="21"/>
      <c r="D47" s="21"/>
      <c r="E47" s="21"/>
      <c r="F47" s="21"/>
      <c r="G47" s="21"/>
      <c r="H47" s="21"/>
      <c r="I47" s="21"/>
      <c r="J47" s="21"/>
      <c r="K47" s="21"/>
      <c r="L47" s="21"/>
      <c r="M47" s="23"/>
    </row>
    <row r="48" spans="1:13" x14ac:dyDescent="0.2">
      <c r="A48" s="20"/>
      <c r="B48" s="278" t="s">
        <v>323</v>
      </c>
      <c r="C48" s="278"/>
      <c r="D48" s="278"/>
      <c r="E48" s="278"/>
      <c r="F48" s="278"/>
      <c r="G48" s="278"/>
      <c r="H48" s="278"/>
      <c r="I48" s="278"/>
      <c r="J48" s="278"/>
      <c r="K48" s="278"/>
      <c r="L48" s="278"/>
      <c r="M48" s="23"/>
    </row>
    <row r="49" spans="1:13" x14ac:dyDescent="0.2">
      <c r="A49" s="20"/>
      <c r="B49" s="278"/>
      <c r="C49" s="278"/>
      <c r="D49" s="278"/>
      <c r="E49" s="278"/>
      <c r="F49" s="278"/>
      <c r="G49" s="278"/>
      <c r="H49" s="278"/>
      <c r="I49" s="278"/>
      <c r="J49" s="278"/>
      <c r="K49" s="278"/>
      <c r="L49" s="278"/>
      <c r="M49" s="23"/>
    </row>
    <row r="50" spans="1:13" x14ac:dyDescent="0.2">
      <c r="A50" s="20"/>
      <c r="B50" s="282"/>
      <c r="C50" s="282"/>
      <c r="D50" s="282"/>
      <c r="E50" s="282"/>
      <c r="F50" s="282"/>
      <c r="G50" s="282"/>
      <c r="H50" s="282"/>
      <c r="I50" s="282"/>
      <c r="J50" s="282"/>
      <c r="K50" s="282"/>
      <c r="L50" s="282"/>
      <c r="M50" s="23"/>
    </row>
    <row r="51" spans="1:13" ht="13.5" thickBot="1" x14ac:dyDescent="0.25">
      <c r="A51" s="34"/>
      <c r="B51" s="35"/>
      <c r="C51" s="35"/>
      <c r="D51" s="35"/>
      <c r="E51" s="35"/>
      <c r="F51" s="35"/>
      <c r="G51" s="35"/>
      <c r="H51" s="35"/>
      <c r="I51" s="35"/>
      <c r="J51" s="35"/>
      <c r="K51" s="35"/>
      <c r="L51" s="35"/>
      <c r="M51" s="37"/>
    </row>
  </sheetData>
  <mergeCells count="6">
    <mergeCell ref="B24:L25"/>
    <mergeCell ref="B48:L50"/>
    <mergeCell ref="B2:L2"/>
    <mergeCell ref="B4:L6"/>
    <mergeCell ref="C8:E8"/>
    <mergeCell ref="B15:L18"/>
  </mergeCells>
  <phoneticPr fontId="0" type="noConversion"/>
  <printOptions horizontalCentered="1"/>
  <pageMargins left="0.75" right="0.75" top="1" bottom="1" header="0.5" footer="0.5"/>
  <pageSetup paperSize="283"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388</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57" t="s">
        <v>324</v>
      </c>
      <c r="C4" s="257"/>
      <c r="D4" s="257"/>
      <c r="E4" s="257"/>
      <c r="F4" s="257"/>
      <c r="G4" s="257"/>
      <c r="H4" s="257"/>
      <c r="I4" s="257"/>
      <c r="J4" s="257"/>
      <c r="K4" s="257"/>
      <c r="L4" s="257"/>
      <c r="M4" s="23"/>
    </row>
    <row r="5" spans="1:13" x14ac:dyDescent="0.2">
      <c r="A5" s="20"/>
      <c r="B5" s="257"/>
      <c r="C5" s="257"/>
      <c r="D5" s="257"/>
      <c r="E5" s="257"/>
      <c r="F5" s="257"/>
      <c r="G5" s="257"/>
      <c r="H5" s="257"/>
      <c r="I5" s="257"/>
      <c r="J5" s="257"/>
      <c r="K5" s="257"/>
      <c r="L5" s="257"/>
      <c r="M5" s="23"/>
    </row>
    <row r="6" spans="1:13" x14ac:dyDescent="0.2">
      <c r="A6" s="20"/>
      <c r="B6" s="259"/>
      <c r="C6" s="259"/>
      <c r="D6" s="259"/>
      <c r="E6" s="259"/>
      <c r="F6" s="259"/>
      <c r="G6" s="259"/>
      <c r="H6" s="259"/>
      <c r="I6" s="259"/>
      <c r="J6" s="259"/>
      <c r="K6" s="259"/>
      <c r="L6" s="259"/>
      <c r="M6" s="23"/>
    </row>
    <row r="7" spans="1:13" x14ac:dyDescent="0.2">
      <c r="A7" s="20"/>
      <c r="B7" s="259"/>
      <c r="C7" s="259"/>
      <c r="D7" s="259"/>
      <c r="E7" s="259"/>
      <c r="F7" s="259"/>
      <c r="G7" s="259"/>
      <c r="H7" s="259"/>
      <c r="I7" s="259"/>
      <c r="J7" s="259"/>
      <c r="K7" s="259"/>
      <c r="L7" s="259"/>
      <c r="M7" s="23"/>
    </row>
    <row r="8" spans="1:13" x14ac:dyDescent="0.2">
      <c r="A8" s="20"/>
      <c r="B8" s="21"/>
      <c r="C8" s="21"/>
      <c r="D8" s="21"/>
      <c r="E8" s="21"/>
      <c r="F8" s="21"/>
      <c r="G8" s="21"/>
      <c r="H8" s="21"/>
      <c r="I8" s="21"/>
      <c r="J8" s="21"/>
      <c r="K8" s="21"/>
      <c r="L8" s="21"/>
      <c r="M8" s="23"/>
    </row>
    <row r="9" spans="1:13" x14ac:dyDescent="0.2">
      <c r="A9" s="20"/>
      <c r="B9" s="21"/>
      <c r="C9" s="274" t="s">
        <v>6</v>
      </c>
      <c r="D9" s="275"/>
      <c r="E9" s="275"/>
      <c r="F9" s="98"/>
      <c r="G9" s="80" t="s">
        <v>1</v>
      </c>
      <c r="H9" s="21"/>
      <c r="I9" s="21"/>
      <c r="J9" s="21"/>
      <c r="K9" s="80" t="s">
        <v>202</v>
      </c>
      <c r="L9" s="21"/>
      <c r="M9" s="23"/>
    </row>
    <row r="10" spans="1:13" x14ac:dyDescent="0.2">
      <c r="A10" s="20"/>
      <c r="B10" s="21"/>
      <c r="C10" s="99" t="s">
        <v>191</v>
      </c>
      <c r="D10" s="100"/>
      <c r="E10" s="100"/>
      <c r="F10" s="98"/>
      <c r="G10" s="101">
        <v>1000000</v>
      </c>
      <c r="H10" s="21"/>
      <c r="I10" s="21"/>
      <c r="J10" s="21"/>
      <c r="K10" s="114">
        <f>G10*G11</f>
        <v>1281000</v>
      </c>
      <c r="L10" s="21"/>
      <c r="M10" s="23"/>
    </row>
    <row r="11" spans="1:13" x14ac:dyDescent="0.2">
      <c r="A11" s="20"/>
      <c r="B11" s="21"/>
      <c r="C11" s="44" t="s">
        <v>198</v>
      </c>
      <c r="D11" s="97"/>
      <c r="E11" s="98"/>
      <c r="F11" s="98"/>
      <c r="G11" s="102">
        <v>1.2809999999999999</v>
      </c>
      <c r="H11" s="21"/>
      <c r="I11" s="21"/>
      <c r="J11" s="21"/>
      <c r="K11" s="21"/>
      <c r="L11" s="21"/>
      <c r="M11" s="23"/>
    </row>
    <row r="12" spans="1:13" x14ac:dyDescent="0.2">
      <c r="A12" s="20"/>
      <c r="B12" s="21"/>
      <c r="C12" s="44" t="s">
        <v>199</v>
      </c>
      <c r="D12" s="97"/>
      <c r="E12" s="98"/>
      <c r="F12" s="98"/>
      <c r="G12" s="102">
        <v>1.274</v>
      </c>
      <c r="H12" s="21"/>
      <c r="I12" s="21"/>
      <c r="J12" s="21"/>
      <c r="K12" s="21"/>
      <c r="L12" s="21"/>
      <c r="M12" s="23"/>
    </row>
    <row r="13" spans="1:13" x14ac:dyDescent="0.2">
      <c r="A13" s="20"/>
      <c r="B13" s="21"/>
      <c r="C13" s="99" t="s">
        <v>203</v>
      </c>
      <c r="D13" s="98"/>
      <c r="E13" s="98"/>
      <c r="F13" s="98"/>
      <c r="G13" s="81">
        <v>4.8000000000000001E-2</v>
      </c>
      <c r="H13" s="21"/>
      <c r="I13" s="21"/>
      <c r="J13" s="21"/>
      <c r="K13" s="21"/>
      <c r="L13" s="21"/>
      <c r="M13" s="23"/>
    </row>
    <row r="14" spans="1:13" x14ac:dyDescent="0.2">
      <c r="A14" s="20"/>
      <c r="B14" s="21"/>
      <c r="C14" s="99" t="s">
        <v>200</v>
      </c>
      <c r="D14" s="98"/>
      <c r="E14" s="98"/>
      <c r="F14" s="98"/>
      <c r="G14" s="81">
        <v>3.2000000000000001E-2</v>
      </c>
      <c r="H14" s="21"/>
      <c r="I14" s="21"/>
      <c r="J14" s="21"/>
      <c r="K14" s="21"/>
      <c r="L14" s="21"/>
      <c r="M14" s="23"/>
    </row>
    <row r="15" spans="1:13" x14ac:dyDescent="0.2">
      <c r="A15" s="20"/>
      <c r="B15" s="21"/>
      <c r="C15" s="21"/>
      <c r="D15" s="21"/>
      <c r="E15" s="21"/>
      <c r="F15" s="21"/>
      <c r="G15" s="21"/>
      <c r="H15" s="21"/>
      <c r="I15" s="21"/>
      <c r="J15" s="21"/>
      <c r="K15" s="21"/>
      <c r="L15" s="21"/>
      <c r="M15" s="23"/>
    </row>
    <row r="16" spans="1:13" ht="12.75" customHeight="1" x14ac:dyDescent="0.2">
      <c r="A16" s="20"/>
      <c r="B16" s="276" t="s">
        <v>265</v>
      </c>
      <c r="C16" s="276"/>
      <c r="D16" s="276"/>
      <c r="E16" s="276"/>
      <c r="F16" s="276"/>
      <c r="G16" s="276"/>
      <c r="H16" s="276"/>
      <c r="I16" s="276"/>
      <c r="J16" s="276"/>
      <c r="K16" s="276"/>
      <c r="L16" s="276"/>
      <c r="M16" s="23"/>
    </row>
    <row r="17" spans="1:13" x14ac:dyDescent="0.2">
      <c r="A17" s="20"/>
      <c r="B17" s="276"/>
      <c r="C17" s="276"/>
      <c r="D17" s="276"/>
      <c r="E17" s="276"/>
      <c r="F17" s="276"/>
      <c r="G17" s="276"/>
      <c r="H17" s="276"/>
      <c r="I17" s="276"/>
      <c r="J17" s="276"/>
      <c r="K17" s="276"/>
      <c r="L17" s="276"/>
      <c r="M17" s="23"/>
    </row>
    <row r="18" spans="1:13" x14ac:dyDescent="0.2">
      <c r="A18" s="20"/>
      <c r="B18" s="277"/>
      <c r="C18" s="277"/>
      <c r="D18" s="277"/>
      <c r="E18" s="277"/>
      <c r="F18" s="277"/>
      <c r="G18" s="277"/>
      <c r="H18" s="277"/>
      <c r="I18" s="277"/>
      <c r="J18" s="277"/>
      <c r="K18" s="277"/>
      <c r="L18" s="277"/>
      <c r="M18" s="23"/>
    </row>
    <row r="19" spans="1:13" x14ac:dyDescent="0.2">
      <c r="A19" s="20"/>
      <c r="B19" s="259"/>
      <c r="C19" s="259"/>
      <c r="D19" s="259"/>
      <c r="E19" s="259"/>
      <c r="F19" s="259"/>
      <c r="G19" s="259"/>
      <c r="H19" s="259"/>
      <c r="I19" s="259"/>
      <c r="J19" s="259"/>
      <c r="K19" s="259"/>
      <c r="L19" s="259"/>
      <c r="M19" s="23"/>
    </row>
    <row r="20" spans="1:13" x14ac:dyDescent="0.2">
      <c r="A20" s="20"/>
      <c r="B20" s="21"/>
      <c r="C20" s="21"/>
      <c r="D20" s="21"/>
      <c r="E20" s="21"/>
      <c r="F20" s="21"/>
      <c r="G20" s="21"/>
      <c r="H20" s="21"/>
      <c r="I20" s="21"/>
      <c r="J20" s="21"/>
      <c r="K20" s="21"/>
      <c r="L20" s="21"/>
      <c r="M20" s="23"/>
    </row>
    <row r="21" spans="1:13" x14ac:dyDescent="0.2">
      <c r="A21" s="20"/>
      <c r="B21" s="21"/>
      <c r="C21" s="44" t="s">
        <v>111</v>
      </c>
      <c r="D21" s="21"/>
      <c r="E21" s="21"/>
      <c r="F21" s="21"/>
      <c r="G21" s="92">
        <f>G45-G30</f>
        <v>-1.6E-2</v>
      </c>
      <c r="H21" s="21"/>
      <c r="I21" s="21"/>
      <c r="J21" s="21"/>
      <c r="K21" s="21"/>
      <c r="L21" s="21"/>
      <c r="M21" s="23"/>
    </row>
    <row r="22" spans="1:13" x14ac:dyDescent="0.2">
      <c r="A22" s="20"/>
      <c r="B22" s="21"/>
      <c r="C22" s="44" t="s">
        <v>110</v>
      </c>
      <c r="D22" s="21"/>
      <c r="E22" s="21"/>
      <c r="F22" s="21"/>
      <c r="G22" s="107">
        <f>(G11-G12)/(G12)*(360/90)</f>
        <v>2.197802197802165E-2</v>
      </c>
      <c r="H22" s="21"/>
      <c r="I22" s="21"/>
      <c r="J22" s="21"/>
      <c r="K22" s="21"/>
      <c r="L22" s="21"/>
      <c r="M22" s="23"/>
    </row>
    <row r="23" spans="1:13" x14ac:dyDescent="0.2">
      <c r="A23" s="20"/>
      <c r="B23" s="21"/>
      <c r="C23" s="44" t="s">
        <v>101</v>
      </c>
      <c r="D23" s="21"/>
      <c r="E23" s="21"/>
      <c r="F23" s="21"/>
      <c r="G23" s="150">
        <f>G21+G22</f>
        <v>5.9780219780216498E-3</v>
      </c>
      <c r="H23" s="21"/>
      <c r="I23" s="21"/>
      <c r="J23" s="21"/>
      <c r="K23" s="21"/>
      <c r="L23" s="21"/>
      <c r="M23" s="23"/>
    </row>
    <row r="24" spans="1:13" x14ac:dyDescent="0.2">
      <c r="A24" s="20"/>
      <c r="B24" s="21"/>
      <c r="C24" s="44"/>
      <c r="D24" s="21"/>
      <c r="E24" s="21"/>
      <c r="F24" s="21"/>
      <c r="G24" s="103"/>
      <c r="H24" s="21"/>
      <c r="I24" s="21"/>
      <c r="J24" s="21"/>
      <c r="K24" s="21"/>
      <c r="L24" s="21"/>
      <c r="M24" s="23"/>
    </row>
    <row r="25" spans="1:13" x14ac:dyDescent="0.2">
      <c r="A25" s="20"/>
      <c r="B25" s="257" t="s">
        <v>325</v>
      </c>
      <c r="C25" s="259"/>
      <c r="D25" s="259"/>
      <c r="E25" s="259"/>
      <c r="F25" s="259"/>
      <c r="G25" s="259"/>
      <c r="H25" s="259"/>
      <c r="I25" s="259"/>
      <c r="J25" s="259"/>
      <c r="K25" s="259"/>
      <c r="L25" s="259"/>
      <c r="M25" s="23"/>
    </row>
    <row r="26" spans="1:13" x14ac:dyDescent="0.2">
      <c r="A26" s="20"/>
      <c r="B26" s="259"/>
      <c r="C26" s="259"/>
      <c r="D26" s="259"/>
      <c r="E26" s="259"/>
      <c r="F26" s="259"/>
      <c r="G26" s="259"/>
      <c r="H26" s="259"/>
      <c r="I26" s="259"/>
      <c r="J26" s="259"/>
      <c r="K26" s="259"/>
      <c r="L26" s="259"/>
      <c r="M26" s="23"/>
    </row>
    <row r="27" spans="1:13" ht="13.5" thickBot="1" x14ac:dyDescent="0.25">
      <c r="A27" s="20"/>
      <c r="B27" s="21"/>
      <c r="C27" s="21"/>
      <c r="D27" s="21"/>
      <c r="E27" s="21"/>
      <c r="F27" s="21"/>
      <c r="G27" s="21"/>
      <c r="H27" s="21"/>
      <c r="I27" s="21"/>
      <c r="J27" s="21"/>
      <c r="K27" s="21"/>
      <c r="L27" s="21"/>
      <c r="M27" s="23"/>
    </row>
    <row r="28" spans="1:13" x14ac:dyDescent="0.2">
      <c r="A28" s="20"/>
      <c r="B28" s="17"/>
      <c r="C28" s="18"/>
      <c r="D28" s="18"/>
      <c r="E28" s="18"/>
      <c r="F28" s="18"/>
      <c r="G28" s="18"/>
      <c r="H28" s="18"/>
      <c r="I28" s="18"/>
      <c r="J28" s="18"/>
      <c r="K28" s="18"/>
      <c r="L28" s="19"/>
      <c r="M28" s="23"/>
    </row>
    <row r="29" spans="1:13" ht="13.5" x14ac:dyDescent="0.25">
      <c r="A29" s="20"/>
      <c r="B29" s="20"/>
      <c r="C29" s="21"/>
      <c r="D29" s="21"/>
      <c r="E29" s="21"/>
      <c r="F29" s="21"/>
      <c r="G29" s="57" t="s">
        <v>205</v>
      </c>
      <c r="H29" s="21"/>
      <c r="I29" s="21"/>
      <c r="J29" s="21"/>
      <c r="K29" s="21"/>
      <c r="L29" s="23"/>
      <c r="M29" s="23"/>
    </row>
    <row r="30" spans="1:13" x14ac:dyDescent="0.2">
      <c r="A30" s="20"/>
      <c r="B30" s="20"/>
      <c r="C30" s="115" t="s">
        <v>95</v>
      </c>
      <c r="D30" s="21"/>
      <c r="E30" s="21"/>
      <c r="F30" s="21"/>
      <c r="G30" s="38">
        <f>G13</f>
        <v>4.8000000000000001E-2</v>
      </c>
      <c r="H30" s="21"/>
      <c r="I30" s="21"/>
      <c r="J30" s="21"/>
      <c r="K30" s="115" t="s">
        <v>96</v>
      </c>
      <c r="L30" s="23"/>
      <c r="M30" s="23"/>
    </row>
    <row r="31" spans="1:13" x14ac:dyDescent="0.2">
      <c r="A31" s="20"/>
      <c r="B31" s="20"/>
      <c r="C31" s="22"/>
      <c r="D31" s="21"/>
      <c r="E31" s="21"/>
      <c r="F31" s="21"/>
      <c r="G31" s="24"/>
      <c r="H31" s="21"/>
      <c r="I31" s="21"/>
      <c r="J31" s="21"/>
      <c r="K31" s="22"/>
      <c r="L31" s="23"/>
      <c r="M31" s="23"/>
    </row>
    <row r="32" spans="1:13" x14ac:dyDescent="0.2">
      <c r="A32" s="20"/>
      <c r="B32" s="20"/>
      <c r="C32" s="28">
        <f>G10</f>
        <v>1000000</v>
      </c>
      <c r="D32" s="21"/>
      <c r="E32" s="26" t="s">
        <v>102</v>
      </c>
      <c r="F32" s="26" t="s">
        <v>102</v>
      </c>
      <c r="G32" s="27">
        <f>1+(G30*90/360)</f>
        <v>1.012</v>
      </c>
      <c r="H32" s="26" t="s">
        <v>102</v>
      </c>
      <c r="I32" s="26" t="s">
        <v>102</v>
      </c>
      <c r="J32" s="21"/>
      <c r="K32" s="28">
        <f>C32*G32</f>
        <v>1012000</v>
      </c>
      <c r="L32" s="23"/>
      <c r="M32" s="23"/>
    </row>
    <row r="33" spans="1:13" x14ac:dyDescent="0.2">
      <c r="A33" s="20"/>
      <c r="B33" s="20"/>
      <c r="C33" s="29" t="s">
        <v>104</v>
      </c>
      <c r="D33" s="21"/>
      <c r="E33" s="30"/>
      <c r="F33" s="21"/>
      <c r="G33" s="27"/>
      <c r="H33" s="21"/>
      <c r="I33" s="21"/>
      <c r="J33" s="21"/>
      <c r="K33" s="31">
        <f>K43/K39</f>
        <v>1013538.4615384615</v>
      </c>
      <c r="L33" s="23"/>
      <c r="M33" s="23"/>
    </row>
    <row r="34" spans="1:13" ht="13.5" thickBot="1" x14ac:dyDescent="0.25">
      <c r="A34" s="20"/>
      <c r="B34" s="20"/>
      <c r="C34" s="29" t="s">
        <v>104</v>
      </c>
      <c r="D34" s="21"/>
      <c r="E34" s="21"/>
      <c r="F34" s="21"/>
      <c r="G34" s="21"/>
      <c r="H34" s="21"/>
      <c r="I34" s="21"/>
      <c r="J34" s="21"/>
      <c r="K34" s="148">
        <f>K33-K32</f>
        <v>1538.4615384615026</v>
      </c>
      <c r="L34" s="23"/>
      <c r="M34" s="23"/>
    </row>
    <row r="35" spans="1:13" ht="13.5" thickTop="1" x14ac:dyDescent="0.2">
      <c r="A35" s="20"/>
      <c r="B35" s="20"/>
      <c r="C35" s="29" t="s">
        <v>104</v>
      </c>
      <c r="D35" s="21"/>
      <c r="E35" s="7"/>
      <c r="F35" s="8"/>
      <c r="G35" s="8"/>
      <c r="H35" s="8"/>
      <c r="I35" s="9"/>
      <c r="J35" s="21"/>
      <c r="K35" s="29" t="s">
        <v>103</v>
      </c>
      <c r="L35" s="23"/>
      <c r="M35" s="23"/>
    </row>
    <row r="36" spans="1:13" x14ac:dyDescent="0.2">
      <c r="A36" s="20"/>
      <c r="B36" s="20"/>
      <c r="C36" s="29" t="s">
        <v>104</v>
      </c>
      <c r="D36" s="21"/>
      <c r="E36" s="10"/>
      <c r="F36" s="6"/>
      <c r="G36" s="6"/>
      <c r="H36" s="6"/>
      <c r="I36" s="11"/>
      <c r="J36" s="21"/>
      <c r="K36" s="29" t="s">
        <v>103</v>
      </c>
      <c r="L36" s="23"/>
      <c r="M36" s="23"/>
    </row>
    <row r="37" spans="1:13" x14ac:dyDescent="0.2">
      <c r="A37" s="20"/>
      <c r="B37" s="20"/>
      <c r="C37" s="29" t="s">
        <v>104</v>
      </c>
      <c r="D37" s="21"/>
      <c r="E37" s="10"/>
      <c r="F37" s="6"/>
      <c r="G37" s="6"/>
      <c r="H37" s="6"/>
      <c r="I37" s="11"/>
      <c r="J37" s="21"/>
      <c r="K37" s="29" t="s">
        <v>103</v>
      </c>
      <c r="L37" s="23"/>
      <c r="M37" s="23"/>
    </row>
    <row r="38" spans="1:13" x14ac:dyDescent="0.2">
      <c r="A38" s="20"/>
      <c r="B38" s="20"/>
      <c r="C38" s="22" t="s">
        <v>107</v>
      </c>
      <c r="D38" s="21"/>
      <c r="E38" s="10"/>
      <c r="F38" s="6"/>
      <c r="G38" s="15" t="s">
        <v>94</v>
      </c>
      <c r="H38" s="6"/>
      <c r="I38" s="11"/>
      <c r="J38" s="21"/>
      <c r="K38" s="22" t="s">
        <v>201</v>
      </c>
      <c r="L38" s="23"/>
      <c r="M38" s="23"/>
    </row>
    <row r="39" spans="1:13" x14ac:dyDescent="0.2">
      <c r="A39" s="20"/>
      <c r="B39" s="20"/>
      <c r="C39" s="39">
        <f>G11</f>
        <v>1.2809999999999999</v>
      </c>
      <c r="D39" s="21"/>
      <c r="E39" s="10"/>
      <c r="F39" s="6"/>
      <c r="G39" s="6"/>
      <c r="H39" s="6"/>
      <c r="I39" s="11"/>
      <c r="J39" s="21"/>
      <c r="K39" s="39">
        <f>G12</f>
        <v>1.274</v>
      </c>
      <c r="L39" s="23"/>
      <c r="M39" s="23"/>
    </row>
    <row r="40" spans="1:13" x14ac:dyDescent="0.2">
      <c r="A40" s="20"/>
      <c r="B40" s="20"/>
      <c r="C40" s="29" t="s">
        <v>104</v>
      </c>
      <c r="D40" s="21"/>
      <c r="E40" s="10"/>
      <c r="F40" s="6"/>
      <c r="G40" s="6"/>
      <c r="H40" s="6"/>
      <c r="I40" s="11"/>
      <c r="J40" s="21"/>
      <c r="K40" s="29" t="s">
        <v>103</v>
      </c>
      <c r="L40" s="23"/>
      <c r="M40" s="23"/>
    </row>
    <row r="41" spans="1:13" ht="13.5" thickBot="1" x14ac:dyDescent="0.25">
      <c r="A41" s="20"/>
      <c r="B41" s="20"/>
      <c r="C41" s="29" t="s">
        <v>104</v>
      </c>
      <c r="D41" s="21"/>
      <c r="E41" s="12"/>
      <c r="F41" s="13"/>
      <c r="G41" s="13"/>
      <c r="H41" s="13"/>
      <c r="I41" s="14"/>
      <c r="J41" s="21"/>
      <c r="K41" s="29" t="s">
        <v>103</v>
      </c>
      <c r="L41" s="23"/>
      <c r="M41" s="23"/>
    </row>
    <row r="42" spans="1:13" ht="13.5" thickTop="1" x14ac:dyDescent="0.2">
      <c r="A42" s="20"/>
      <c r="B42" s="20"/>
      <c r="C42" s="29" t="s">
        <v>104</v>
      </c>
      <c r="D42" s="21"/>
      <c r="E42" s="21"/>
      <c r="F42" s="21"/>
      <c r="G42" s="21"/>
      <c r="H42" s="21"/>
      <c r="I42" s="21"/>
      <c r="J42" s="21"/>
      <c r="K42" s="29" t="s">
        <v>103</v>
      </c>
      <c r="L42" s="23"/>
      <c r="M42" s="23"/>
    </row>
    <row r="43" spans="1:13" x14ac:dyDescent="0.2">
      <c r="A43" s="20"/>
      <c r="B43" s="20"/>
      <c r="C43" s="55">
        <f>K10</f>
        <v>1281000</v>
      </c>
      <c r="D43" s="21"/>
      <c r="E43" s="26" t="s">
        <v>102</v>
      </c>
      <c r="F43" s="26" t="s">
        <v>102</v>
      </c>
      <c r="G43" s="27">
        <f>1+(G45*90/360)</f>
        <v>1.008</v>
      </c>
      <c r="H43" s="26" t="s">
        <v>102</v>
      </c>
      <c r="I43" s="26" t="s">
        <v>102</v>
      </c>
      <c r="J43" s="21"/>
      <c r="K43" s="56">
        <f>C43*G43</f>
        <v>1291248</v>
      </c>
      <c r="L43" s="23"/>
      <c r="M43" s="23"/>
    </row>
    <row r="44" spans="1:13" x14ac:dyDescent="0.2">
      <c r="A44" s="20"/>
      <c r="B44" s="20"/>
      <c r="C44" s="33"/>
      <c r="D44" s="21"/>
      <c r="E44" s="30"/>
      <c r="F44" s="21"/>
      <c r="G44" s="27"/>
      <c r="H44" s="30"/>
      <c r="I44" s="21"/>
      <c r="J44" s="21"/>
      <c r="K44" s="36"/>
      <c r="L44" s="23"/>
      <c r="M44" s="23"/>
    </row>
    <row r="45" spans="1:13" x14ac:dyDescent="0.2">
      <c r="A45" s="20"/>
      <c r="B45" s="20"/>
      <c r="C45" s="21"/>
      <c r="D45" s="21"/>
      <c r="E45" s="21"/>
      <c r="F45" s="21"/>
      <c r="G45" s="38">
        <f>G14</f>
        <v>3.2000000000000001E-2</v>
      </c>
      <c r="H45" s="21"/>
      <c r="I45" s="21"/>
      <c r="J45" s="21"/>
      <c r="K45" s="21"/>
      <c r="L45" s="23"/>
      <c r="M45" s="23"/>
    </row>
    <row r="46" spans="1:13" ht="13.5" x14ac:dyDescent="0.25">
      <c r="A46" s="20"/>
      <c r="B46" s="20"/>
      <c r="C46" s="21"/>
      <c r="D46" s="21"/>
      <c r="E46" s="21"/>
      <c r="F46" s="21"/>
      <c r="G46" s="57" t="s">
        <v>108</v>
      </c>
      <c r="H46" s="21"/>
      <c r="I46" s="21"/>
      <c r="J46" s="21"/>
      <c r="K46" s="21"/>
      <c r="L46" s="23"/>
      <c r="M46" s="23"/>
    </row>
    <row r="47" spans="1:13" ht="13.5" thickBot="1" x14ac:dyDescent="0.25">
      <c r="A47" s="20"/>
      <c r="B47" s="34"/>
      <c r="C47" s="35"/>
      <c r="D47" s="35"/>
      <c r="E47" s="35"/>
      <c r="F47" s="35"/>
      <c r="G47" s="35"/>
      <c r="H47" s="35"/>
      <c r="I47" s="35"/>
      <c r="J47" s="35"/>
      <c r="K47" s="35"/>
      <c r="L47" s="37"/>
      <c r="M47" s="23"/>
    </row>
    <row r="48" spans="1:13" x14ac:dyDescent="0.2">
      <c r="A48" s="20"/>
      <c r="B48" s="21"/>
      <c r="C48" s="21"/>
      <c r="D48" s="21"/>
      <c r="E48" s="21"/>
      <c r="F48" s="21"/>
      <c r="G48" s="21"/>
      <c r="H48" s="21"/>
      <c r="I48" s="21"/>
      <c r="J48" s="21"/>
      <c r="K48" s="21"/>
      <c r="L48" s="21"/>
      <c r="M48" s="23"/>
    </row>
    <row r="49" spans="1:13" x14ac:dyDescent="0.2">
      <c r="A49" s="20"/>
      <c r="B49" s="278" t="s">
        <v>326</v>
      </c>
      <c r="C49" s="281"/>
      <c r="D49" s="281"/>
      <c r="E49" s="281"/>
      <c r="F49" s="281"/>
      <c r="G49" s="281"/>
      <c r="H49" s="281"/>
      <c r="I49" s="281"/>
      <c r="J49" s="281"/>
      <c r="K49" s="281"/>
      <c r="L49" s="281"/>
      <c r="M49" s="23"/>
    </row>
    <row r="50" spans="1:13" x14ac:dyDescent="0.2">
      <c r="A50" s="20"/>
      <c r="B50" s="281"/>
      <c r="C50" s="281"/>
      <c r="D50" s="281"/>
      <c r="E50" s="281"/>
      <c r="F50" s="281"/>
      <c r="G50" s="281"/>
      <c r="H50" s="281"/>
      <c r="I50" s="281"/>
      <c r="J50" s="281"/>
      <c r="K50" s="281"/>
      <c r="L50" s="281"/>
      <c r="M50" s="23"/>
    </row>
    <row r="51" spans="1:13" x14ac:dyDescent="0.2">
      <c r="A51" s="20"/>
      <c r="B51" s="281"/>
      <c r="C51" s="281"/>
      <c r="D51" s="281"/>
      <c r="E51" s="281"/>
      <c r="F51" s="281"/>
      <c r="G51" s="281"/>
      <c r="H51" s="281"/>
      <c r="I51" s="281"/>
      <c r="J51" s="281"/>
      <c r="K51" s="281"/>
      <c r="L51" s="281"/>
      <c r="M51" s="23"/>
    </row>
    <row r="52" spans="1:13" x14ac:dyDescent="0.2">
      <c r="A52" s="20"/>
      <c r="B52" s="21"/>
      <c r="C52" s="21"/>
      <c r="D52" s="21"/>
      <c r="E52" s="21"/>
      <c r="F52" s="21"/>
      <c r="G52" s="21"/>
      <c r="H52" s="21"/>
      <c r="I52" s="21"/>
      <c r="J52" s="21"/>
      <c r="K52" s="21"/>
      <c r="L52" s="21"/>
      <c r="M52" s="23"/>
    </row>
    <row r="53" spans="1:13" x14ac:dyDescent="0.2">
      <c r="A53" s="20"/>
      <c r="B53" s="257" t="s">
        <v>204</v>
      </c>
      <c r="C53" s="257"/>
      <c r="D53" s="257"/>
      <c r="E53" s="257"/>
      <c r="F53" s="257"/>
      <c r="G53" s="257"/>
      <c r="H53" s="257"/>
      <c r="I53" s="257"/>
      <c r="J53" s="21"/>
      <c r="K53" s="21"/>
      <c r="L53" s="21"/>
      <c r="M53" s="23"/>
    </row>
    <row r="54" spans="1:13" x14ac:dyDescent="0.2">
      <c r="A54" s="20"/>
      <c r="B54" s="257"/>
      <c r="C54" s="257"/>
      <c r="D54" s="257"/>
      <c r="E54" s="257"/>
      <c r="F54" s="257"/>
      <c r="G54" s="257"/>
      <c r="H54" s="257"/>
      <c r="I54" s="257"/>
      <c r="J54" s="21"/>
      <c r="K54" s="152">
        <f>(K34/C32)*(360/90)</f>
        <v>6.1538461538460107E-3</v>
      </c>
      <c r="L54" s="21"/>
      <c r="M54" s="23"/>
    </row>
    <row r="55" spans="1:13" ht="13.5" thickBot="1" x14ac:dyDescent="0.25">
      <c r="A55" s="34"/>
      <c r="B55" s="35"/>
      <c r="C55" s="35"/>
      <c r="D55" s="35"/>
      <c r="E55" s="35"/>
      <c r="F55" s="35"/>
      <c r="G55" s="35"/>
      <c r="H55" s="35"/>
      <c r="I55" s="35"/>
      <c r="J55" s="35"/>
      <c r="K55" s="35"/>
      <c r="L55" s="35"/>
      <c r="M55" s="37"/>
    </row>
  </sheetData>
  <mergeCells count="7">
    <mergeCell ref="B2:L2"/>
    <mergeCell ref="C9:E9"/>
    <mergeCell ref="B53:I54"/>
    <mergeCell ref="B4:L7"/>
    <mergeCell ref="B25:L26"/>
    <mergeCell ref="B16:L19"/>
    <mergeCell ref="B49:L51"/>
  </mergeCells>
  <phoneticPr fontId="0" type="noConversion"/>
  <printOptions horizontalCentered="1"/>
  <pageMargins left="0.75" right="0.75" top="1" bottom="1" header="0.5" footer="0.5"/>
  <pageSetup paperSize="283"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389</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57" t="s">
        <v>327</v>
      </c>
      <c r="C4" s="257"/>
      <c r="D4" s="257"/>
      <c r="E4" s="257"/>
      <c r="F4" s="257"/>
      <c r="G4" s="257"/>
      <c r="H4" s="257"/>
      <c r="I4" s="257"/>
      <c r="J4" s="257"/>
      <c r="K4" s="257"/>
      <c r="L4" s="257"/>
      <c r="M4" s="23"/>
    </row>
    <row r="5" spans="1:13" x14ac:dyDescent="0.2">
      <c r="A5" s="20"/>
      <c r="B5" s="257"/>
      <c r="C5" s="257"/>
      <c r="D5" s="257"/>
      <c r="E5" s="257"/>
      <c r="F5" s="257"/>
      <c r="G5" s="257"/>
      <c r="H5" s="257"/>
      <c r="I5" s="257"/>
      <c r="J5" s="257"/>
      <c r="K5" s="257"/>
      <c r="L5" s="257"/>
      <c r="M5" s="23"/>
    </row>
    <row r="6" spans="1:13" x14ac:dyDescent="0.2">
      <c r="A6" s="20"/>
      <c r="B6" s="257"/>
      <c r="C6" s="257"/>
      <c r="D6" s="257"/>
      <c r="E6" s="257"/>
      <c r="F6" s="257"/>
      <c r="G6" s="257"/>
      <c r="H6" s="257"/>
      <c r="I6" s="257"/>
      <c r="J6" s="257"/>
      <c r="K6" s="257"/>
      <c r="L6" s="257"/>
      <c r="M6" s="23"/>
    </row>
    <row r="7" spans="1:13" x14ac:dyDescent="0.2">
      <c r="A7" s="20"/>
      <c r="B7" s="259"/>
      <c r="C7" s="259"/>
      <c r="D7" s="259"/>
      <c r="E7" s="259"/>
      <c r="F7" s="259"/>
      <c r="G7" s="259"/>
      <c r="H7" s="259"/>
      <c r="I7" s="259"/>
      <c r="J7" s="259"/>
      <c r="K7" s="259"/>
      <c r="L7" s="259"/>
      <c r="M7" s="23"/>
    </row>
    <row r="8" spans="1:13" x14ac:dyDescent="0.2">
      <c r="A8" s="20"/>
      <c r="B8" s="108"/>
      <c r="C8" s="108"/>
      <c r="D8" s="108"/>
      <c r="E8" s="108"/>
      <c r="F8" s="108"/>
      <c r="G8" s="108"/>
      <c r="H8" s="108"/>
      <c r="I8" s="108"/>
      <c r="J8" s="108"/>
      <c r="K8" s="108"/>
      <c r="L8" s="108"/>
      <c r="M8" s="23"/>
    </row>
    <row r="9" spans="1:13" x14ac:dyDescent="0.2">
      <c r="A9" s="20"/>
      <c r="B9" s="108"/>
      <c r="C9" s="274" t="s">
        <v>6</v>
      </c>
      <c r="D9" s="275"/>
      <c r="E9" s="275"/>
      <c r="F9" s="98"/>
      <c r="G9" s="80" t="s">
        <v>1</v>
      </c>
      <c r="H9" s="21"/>
      <c r="I9" s="21"/>
      <c r="J9" s="21"/>
      <c r="K9" s="80" t="s">
        <v>202</v>
      </c>
      <c r="L9" s="108"/>
      <c r="M9" s="23"/>
    </row>
    <row r="10" spans="1:13" x14ac:dyDescent="0.2">
      <c r="A10" s="20"/>
      <c r="B10" s="108"/>
      <c r="C10" s="99" t="s">
        <v>191</v>
      </c>
      <c r="D10" s="100"/>
      <c r="E10" s="100"/>
      <c r="F10" s="98"/>
      <c r="G10" s="153">
        <v>1000000</v>
      </c>
      <c r="H10" s="21"/>
      <c r="I10" s="21"/>
      <c r="J10" s="21"/>
      <c r="K10" s="114">
        <f>G10*G11</f>
        <v>1281000</v>
      </c>
      <c r="L10" s="108"/>
      <c r="M10" s="23"/>
    </row>
    <row r="11" spans="1:13" x14ac:dyDescent="0.2">
      <c r="A11" s="20"/>
      <c r="B11" s="108"/>
      <c r="C11" s="44" t="s">
        <v>198</v>
      </c>
      <c r="D11" s="97"/>
      <c r="E11" s="98"/>
      <c r="F11" s="98"/>
      <c r="G11" s="146">
        <v>1.2809999999999999</v>
      </c>
      <c r="H11" s="21"/>
      <c r="I11" s="21"/>
      <c r="J11" s="21"/>
      <c r="K11" s="21"/>
      <c r="L11" s="108"/>
      <c r="M11" s="23"/>
    </row>
    <row r="12" spans="1:13" x14ac:dyDescent="0.2">
      <c r="A12" s="20"/>
      <c r="B12" s="108"/>
      <c r="C12" s="44" t="s">
        <v>199</v>
      </c>
      <c r="D12" s="97"/>
      <c r="E12" s="98"/>
      <c r="F12" s="98"/>
      <c r="G12" s="146">
        <v>1.274</v>
      </c>
      <c r="H12" s="21"/>
      <c r="I12" s="21"/>
      <c r="J12" s="21"/>
      <c r="K12" s="21"/>
      <c r="L12" s="108"/>
      <c r="M12" s="23"/>
    </row>
    <row r="13" spans="1:13" x14ac:dyDescent="0.2">
      <c r="A13" s="20"/>
      <c r="B13" s="108"/>
      <c r="C13" s="44" t="s">
        <v>208</v>
      </c>
      <c r="D13" s="97"/>
      <c r="E13" s="98"/>
      <c r="F13" s="98"/>
      <c r="G13" s="102">
        <v>1.27</v>
      </c>
      <c r="H13" s="21"/>
      <c r="I13" s="21"/>
      <c r="J13" s="21"/>
      <c r="K13" s="21"/>
      <c r="L13" s="108"/>
      <c r="M13" s="23"/>
    </row>
    <row r="14" spans="1:13" x14ac:dyDescent="0.2">
      <c r="A14" s="20"/>
      <c r="B14" s="108"/>
      <c r="C14" s="99" t="s">
        <v>203</v>
      </c>
      <c r="D14" s="98"/>
      <c r="E14" s="98"/>
      <c r="F14" s="98"/>
      <c r="G14" s="125">
        <v>4.8000000000000001E-2</v>
      </c>
      <c r="H14" s="21"/>
      <c r="I14" s="21"/>
      <c r="J14" s="21"/>
      <c r="K14" s="21"/>
      <c r="L14" s="108"/>
      <c r="M14" s="23"/>
    </row>
    <row r="15" spans="1:13" x14ac:dyDescent="0.2">
      <c r="A15" s="20"/>
      <c r="B15" s="108"/>
      <c r="C15" s="99" t="s">
        <v>200</v>
      </c>
      <c r="D15" s="98"/>
      <c r="E15" s="98"/>
      <c r="F15" s="98"/>
      <c r="G15" s="125">
        <v>3.2000000000000001E-2</v>
      </c>
      <c r="H15" s="21"/>
      <c r="I15" s="21"/>
      <c r="J15" s="21"/>
      <c r="K15" s="21"/>
      <c r="L15" s="108"/>
      <c r="M15" s="23"/>
    </row>
    <row r="16" spans="1:13" x14ac:dyDescent="0.2">
      <c r="A16" s="20"/>
      <c r="B16" s="21"/>
      <c r="C16" s="44"/>
      <c r="D16" s="21"/>
      <c r="E16" s="21"/>
      <c r="F16" s="21"/>
      <c r="G16" s="103"/>
      <c r="H16" s="21"/>
      <c r="I16" s="21"/>
      <c r="J16" s="21"/>
      <c r="K16" s="21"/>
      <c r="L16" s="21"/>
      <c r="M16" s="23"/>
    </row>
    <row r="17" spans="1:13" x14ac:dyDescent="0.2">
      <c r="A17" s="20"/>
      <c r="B17" s="257" t="s">
        <v>328</v>
      </c>
      <c r="C17" s="272"/>
      <c r="D17" s="272"/>
      <c r="E17" s="272"/>
      <c r="F17" s="272"/>
      <c r="G17" s="272"/>
      <c r="H17" s="272"/>
      <c r="I17" s="272"/>
      <c r="J17" s="272"/>
      <c r="K17" s="272"/>
      <c r="L17" s="272"/>
      <c r="M17" s="23"/>
    </row>
    <row r="18" spans="1:13" x14ac:dyDescent="0.2">
      <c r="A18" s="20"/>
      <c r="B18" s="272"/>
      <c r="C18" s="272"/>
      <c r="D18" s="272"/>
      <c r="E18" s="272"/>
      <c r="F18" s="272"/>
      <c r="G18" s="272"/>
      <c r="H18" s="272"/>
      <c r="I18" s="272"/>
      <c r="J18" s="272"/>
      <c r="K18" s="272"/>
      <c r="L18" s="272"/>
      <c r="M18" s="23"/>
    </row>
    <row r="19" spans="1:13" x14ac:dyDescent="0.2">
      <c r="A19" s="20"/>
      <c r="B19" s="272"/>
      <c r="C19" s="272"/>
      <c r="D19" s="272"/>
      <c r="E19" s="272"/>
      <c r="F19" s="272"/>
      <c r="G19" s="272"/>
      <c r="H19" s="272"/>
      <c r="I19" s="272"/>
      <c r="J19" s="272"/>
      <c r="K19" s="272"/>
      <c r="L19" s="272"/>
      <c r="M19" s="23"/>
    </row>
    <row r="20" spans="1:13" x14ac:dyDescent="0.2">
      <c r="A20" s="20"/>
      <c r="B20" s="272"/>
      <c r="C20" s="272"/>
      <c r="D20" s="272"/>
      <c r="E20" s="272"/>
      <c r="F20" s="272"/>
      <c r="G20" s="272"/>
      <c r="H20" s="272"/>
      <c r="I20" s="272"/>
      <c r="J20" s="272"/>
      <c r="K20" s="272"/>
      <c r="L20" s="272"/>
      <c r="M20" s="23"/>
    </row>
    <row r="21" spans="1:13" x14ac:dyDescent="0.2">
      <c r="A21" s="20"/>
      <c r="B21" s="272"/>
      <c r="C21" s="272"/>
      <c r="D21" s="272"/>
      <c r="E21" s="272"/>
      <c r="F21" s="272"/>
      <c r="G21" s="272"/>
      <c r="H21" s="272"/>
      <c r="I21" s="272"/>
      <c r="J21" s="272"/>
      <c r="K21" s="272"/>
      <c r="L21" s="272"/>
      <c r="M21" s="23"/>
    </row>
    <row r="22" spans="1:13" ht="13.5" thickBot="1" x14ac:dyDescent="0.25">
      <c r="A22" s="20"/>
      <c r="B22" s="21"/>
      <c r="C22" s="21"/>
      <c r="D22" s="21"/>
      <c r="E22" s="21"/>
      <c r="F22" s="21"/>
      <c r="G22" s="21"/>
      <c r="H22" s="21"/>
      <c r="I22" s="21"/>
      <c r="J22" s="21"/>
      <c r="K22" s="21"/>
      <c r="L22" s="21"/>
      <c r="M22" s="23"/>
    </row>
    <row r="23" spans="1:13" x14ac:dyDescent="0.2">
      <c r="A23" s="20"/>
      <c r="B23" s="17"/>
      <c r="C23" s="18"/>
      <c r="D23" s="18"/>
      <c r="E23" s="18"/>
      <c r="F23" s="18"/>
      <c r="G23" s="18"/>
      <c r="H23" s="18"/>
      <c r="I23" s="18"/>
      <c r="J23" s="18"/>
      <c r="K23" s="18"/>
      <c r="L23" s="19"/>
      <c r="M23" s="23"/>
    </row>
    <row r="24" spans="1:13" ht="13.5" x14ac:dyDescent="0.25">
      <c r="A24" s="20"/>
      <c r="B24" s="20"/>
      <c r="C24" s="115" t="s">
        <v>95</v>
      </c>
      <c r="D24" s="21"/>
      <c r="E24" s="21"/>
      <c r="F24" s="21"/>
      <c r="G24" s="57" t="s">
        <v>205</v>
      </c>
      <c r="H24" s="21"/>
      <c r="I24" s="21"/>
      <c r="J24" s="21"/>
      <c r="K24" s="115" t="s">
        <v>96</v>
      </c>
      <c r="L24" s="23"/>
      <c r="M24" s="23"/>
    </row>
    <row r="25" spans="1:13" x14ac:dyDescent="0.2">
      <c r="A25" s="20"/>
      <c r="B25" s="20"/>
      <c r="C25" s="40"/>
      <c r="D25" s="21"/>
      <c r="E25" s="21"/>
      <c r="F25" s="21"/>
      <c r="G25" s="38">
        <f>G14</f>
        <v>4.8000000000000001E-2</v>
      </c>
      <c r="H25" s="21"/>
      <c r="I25" s="21"/>
      <c r="J25" s="21"/>
      <c r="K25" s="40"/>
      <c r="L25" s="23"/>
      <c r="M25" s="23"/>
    </row>
    <row r="26" spans="1:13" x14ac:dyDescent="0.2">
      <c r="A26" s="20"/>
      <c r="B26" s="20"/>
      <c r="C26" s="22"/>
      <c r="D26" s="21"/>
      <c r="E26" s="21"/>
      <c r="F26" s="21"/>
      <c r="G26" s="24"/>
      <c r="H26" s="21"/>
      <c r="I26" s="21"/>
      <c r="J26" s="21"/>
      <c r="K26" s="22"/>
      <c r="L26" s="23"/>
      <c r="M26" s="23"/>
    </row>
    <row r="27" spans="1:13" x14ac:dyDescent="0.2">
      <c r="A27" s="20"/>
      <c r="B27" s="20"/>
      <c r="C27" s="46">
        <f>G10</f>
        <v>1000000</v>
      </c>
      <c r="D27" s="21"/>
      <c r="E27" s="26" t="s">
        <v>102</v>
      </c>
      <c r="F27" s="26" t="s">
        <v>102</v>
      </c>
      <c r="G27" s="27">
        <f>1+(G25*90/360)</f>
        <v>1.012</v>
      </c>
      <c r="H27" s="26" t="s">
        <v>102</v>
      </c>
      <c r="I27" s="26" t="s">
        <v>102</v>
      </c>
      <c r="J27" s="21"/>
      <c r="K27" s="28">
        <f>C27*G27</f>
        <v>1012000</v>
      </c>
      <c r="L27" s="23"/>
      <c r="M27" s="23"/>
    </row>
    <row r="28" spans="1:13" x14ac:dyDescent="0.2">
      <c r="A28" s="20"/>
      <c r="B28" s="20"/>
      <c r="C28" s="46"/>
      <c r="D28" s="21"/>
      <c r="E28" s="26"/>
      <c r="F28" s="26"/>
      <c r="G28" s="27"/>
      <c r="H28" s="26"/>
      <c r="I28" s="26"/>
      <c r="J28" s="21"/>
      <c r="K28" s="59">
        <f>K38/K34</f>
        <v>1012029.15588996</v>
      </c>
      <c r="L28" s="23"/>
      <c r="M28" s="23"/>
    </row>
    <row r="29" spans="1:13" ht="13.5" thickBot="1" x14ac:dyDescent="0.25">
      <c r="A29" s="20"/>
      <c r="B29" s="20"/>
      <c r="C29" s="29" t="s">
        <v>104</v>
      </c>
      <c r="D29" s="21"/>
      <c r="E29" s="21"/>
      <c r="F29" s="21"/>
      <c r="G29" s="21"/>
      <c r="H29" s="21"/>
      <c r="I29" s="21"/>
      <c r="J29" s="21"/>
      <c r="K29" s="161">
        <f>K28-K27</f>
        <v>29.155889960005879</v>
      </c>
      <c r="L29" s="23"/>
      <c r="M29" s="23"/>
    </row>
    <row r="30" spans="1:13" ht="13.5" thickTop="1" x14ac:dyDescent="0.2">
      <c r="A30" s="20"/>
      <c r="B30" s="20"/>
      <c r="C30" s="29" t="s">
        <v>104</v>
      </c>
      <c r="D30" s="21"/>
      <c r="E30" s="7"/>
      <c r="F30" s="8"/>
      <c r="G30" s="8"/>
      <c r="H30" s="8"/>
      <c r="I30" s="9"/>
      <c r="J30" s="21"/>
      <c r="K30" s="29" t="s">
        <v>103</v>
      </c>
      <c r="L30" s="23"/>
      <c r="M30" s="23"/>
    </row>
    <row r="31" spans="1:13" x14ac:dyDescent="0.2">
      <c r="A31" s="20"/>
      <c r="B31" s="20"/>
      <c r="C31" s="29" t="s">
        <v>104</v>
      </c>
      <c r="D31" s="21"/>
      <c r="E31" s="10"/>
      <c r="F31" s="6"/>
      <c r="G31" s="6"/>
      <c r="H31" s="6"/>
      <c r="I31" s="11"/>
      <c r="J31" s="21"/>
      <c r="K31" s="29" t="s">
        <v>103</v>
      </c>
      <c r="L31" s="23"/>
      <c r="M31" s="23"/>
    </row>
    <row r="32" spans="1:13" x14ac:dyDescent="0.2">
      <c r="A32" s="20"/>
      <c r="B32" s="20"/>
      <c r="C32" s="29" t="s">
        <v>104</v>
      </c>
      <c r="D32" s="21"/>
      <c r="E32" s="10"/>
      <c r="F32" s="6"/>
      <c r="G32" s="6"/>
      <c r="H32" s="6"/>
      <c r="I32" s="11"/>
      <c r="J32" s="21"/>
      <c r="K32" s="29" t="s">
        <v>103</v>
      </c>
      <c r="L32" s="23"/>
      <c r="M32" s="23"/>
    </row>
    <row r="33" spans="1:13" x14ac:dyDescent="0.2">
      <c r="A33" s="20"/>
      <c r="B33" s="20"/>
      <c r="C33" s="22" t="s">
        <v>185</v>
      </c>
      <c r="D33" s="21"/>
      <c r="E33" s="10"/>
      <c r="F33" s="6"/>
      <c r="G33" s="15" t="s">
        <v>94</v>
      </c>
      <c r="H33" s="6"/>
      <c r="I33" s="11"/>
      <c r="J33" s="21"/>
      <c r="K33" s="22" t="s">
        <v>184</v>
      </c>
      <c r="L33" s="23"/>
      <c r="M33" s="23"/>
    </row>
    <row r="34" spans="1:13" x14ac:dyDescent="0.2">
      <c r="A34" s="20"/>
      <c r="B34" s="20"/>
      <c r="C34" s="39">
        <f>G11</f>
        <v>1.2809999999999999</v>
      </c>
      <c r="D34" s="21"/>
      <c r="E34" s="10"/>
      <c r="F34" s="6"/>
      <c r="G34" s="6"/>
      <c r="H34" s="6"/>
      <c r="I34" s="11"/>
      <c r="J34" s="21"/>
      <c r="K34" s="143">
        <v>1.2759</v>
      </c>
      <c r="L34" s="23"/>
      <c r="M34" s="23"/>
    </row>
    <row r="35" spans="1:13" x14ac:dyDescent="0.2">
      <c r="A35" s="20"/>
      <c r="B35" s="20"/>
      <c r="C35" s="29" t="s">
        <v>104</v>
      </c>
      <c r="D35" s="21"/>
      <c r="E35" s="10"/>
      <c r="F35" s="6"/>
      <c r="G35" s="6"/>
      <c r="H35" s="6"/>
      <c r="I35" s="11"/>
      <c r="J35" s="21"/>
      <c r="K35" s="29" t="s">
        <v>103</v>
      </c>
      <c r="L35" s="23"/>
      <c r="M35" s="23"/>
    </row>
    <row r="36" spans="1:13" ht="13.5" thickBot="1" x14ac:dyDescent="0.25">
      <c r="A36" s="20"/>
      <c r="B36" s="20"/>
      <c r="C36" s="29" t="s">
        <v>104</v>
      </c>
      <c r="D36" s="21"/>
      <c r="E36" s="12"/>
      <c r="F36" s="13"/>
      <c r="G36" s="13"/>
      <c r="H36" s="13"/>
      <c r="I36" s="14"/>
      <c r="J36" s="21"/>
      <c r="K36" s="29" t="s">
        <v>103</v>
      </c>
      <c r="L36" s="23"/>
      <c r="M36" s="23"/>
    </row>
    <row r="37" spans="1:13" ht="13.5" thickTop="1" x14ac:dyDescent="0.2">
      <c r="A37" s="20"/>
      <c r="B37" s="20"/>
      <c r="C37" s="29" t="s">
        <v>104</v>
      </c>
      <c r="D37" s="21"/>
      <c r="E37" s="21"/>
      <c r="F37" s="21"/>
      <c r="G37" s="21"/>
      <c r="H37" s="21"/>
      <c r="I37" s="21"/>
      <c r="J37" s="21"/>
      <c r="K37" s="58"/>
      <c r="L37" s="23"/>
      <c r="M37" s="23"/>
    </row>
    <row r="38" spans="1:13" x14ac:dyDescent="0.2">
      <c r="A38" s="20"/>
      <c r="B38" s="20"/>
      <c r="C38" s="60">
        <f>C27*C34</f>
        <v>1281000</v>
      </c>
      <c r="D38" s="21"/>
      <c r="E38" s="26" t="s">
        <v>102</v>
      </c>
      <c r="F38" s="26" t="s">
        <v>102</v>
      </c>
      <c r="G38" s="27">
        <f>1+(G40*90/360)</f>
        <v>1.008</v>
      </c>
      <c r="H38" s="26" t="s">
        <v>102</v>
      </c>
      <c r="I38" s="26" t="s">
        <v>102</v>
      </c>
      <c r="J38" s="21"/>
      <c r="K38" s="58">
        <f>C38*G38</f>
        <v>1291248</v>
      </c>
      <c r="L38" s="23"/>
      <c r="M38" s="23"/>
    </row>
    <row r="39" spans="1:13" x14ac:dyDescent="0.2">
      <c r="A39" s="20"/>
      <c r="B39" s="20"/>
      <c r="C39" s="33"/>
      <c r="D39" s="21"/>
      <c r="E39" s="30"/>
      <c r="F39" s="21"/>
      <c r="G39" s="27"/>
      <c r="H39" s="30"/>
      <c r="I39" s="21"/>
      <c r="J39" s="21"/>
      <c r="K39" s="58"/>
      <c r="L39" s="23"/>
      <c r="M39" s="23"/>
    </row>
    <row r="40" spans="1:13" x14ac:dyDescent="0.2">
      <c r="A40" s="20"/>
      <c r="B40" s="20"/>
      <c r="C40" s="33"/>
      <c r="D40" s="21"/>
      <c r="E40" s="30"/>
      <c r="F40" s="21"/>
      <c r="G40" s="38">
        <f>G15</f>
        <v>3.2000000000000001E-2</v>
      </c>
      <c r="H40" s="30"/>
      <c r="I40" s="21"/>
      <c r="J40" s="21"/>
      <c r="K40" s="58"/>
      <c r="L40" s="23"/>
      <c r="M40" s="23"/>
    </row>
    <row r="41" spans="1:13" ht="13.5" x14ac:dyDescent="0.25">
      <c r="A41" s="20"/>
      <c r="B41" s="20"/>
      <c r="D41" s="21"/>
      <c r="E41" s="21"/>
      <c r="F41" s="21"/>
      <c r="G41" s="57" t="s">
        <v>108</v>
      </c>
      <c r="H41" s="21"/>
      <c r="I41" s="21"/>
      <c r="J41" s="21"/>
      <c r="L41" s="23"/>
      <c r="M41" s="23"/>
    </row>
    <row r="42" spans="1:13" ht="13.5" thickBot="1" x14ac:dyDescent="0.25">
      <c r="A42" s="20"/>
      <c r="B42" s="34"/>
      <c r="C42" s="35"/>
      <c r="D42" s="35"/>
      <c r="E42" s="35"/>
      <c r="F42" s="35"/>
      <c r="G42" s="35"/>
      <c r="H42" s="35"/>
      <c r="I42" s="35"/>
      <c r="J42" s="35"/>
      <c r="K42" s="35"/>
      <c r="L42" s="37"/>
      <c r="M42" s="23"/>
    </row>
    <row r="43" spans="1:13" x14ac:dyDescent="0.2">
      <c r="A43" s="20"/>
      <c r="B43" s="21"/>
      <c r="C43" s="21"/>
      <c r="D43" s="21"/>
      <c r="E43" s="21"/>
      <c r="F43" s="21"/>
      <c r="G43" s="21"/>
      <c r="H43" s="21"/>
      <c r="I43" s="21"/>
      <c r="J43" s="21"/>
      <c r="K43" s="21"/>
      <c r="L43" s="21"/>
      <c r="M43" s="23"/>
    </row>
    <row r="44" spans="1:13" x14ac:dyDescent="0.2">
      <c r="A44" s="20"/>
      <c r="B44" s="257" t="s">
        <v>329</v>
      </c>
      <c r="C44" s="281"/>
      <c r="D44" s="281"/>
      <c r="E44" s="281"/>
      <c r="F44" s="281"/>
      <c r="G44" s="281"/>
      <c r="H44" s="281"/>
      <c r="I44" s="281"/>
      <c r="J44" s="281"/>
      <c r="K44" s="281"/>
      <c r="L44" s="281"/>
      <c r="M44" s="23"/>
    </row>
    <row r="45" spans="1:13" x14ac:dyDescent="0.2">
      <c r="A45" s="20"/>
      <c r="B45" s="281"/>
      <c r="C45" s="281"/>
      <c r="D45" s="281"/>
      <c r="E45" s="281"/>
      <c r="F45" s="281"/>
      <c r="G45" s="281"/>
      <c r="H45" s="281"/>
      <c r="I45" s="281"/>
      <c r="J45" s="281"/>
      <c r="K45" s="281"/>
      <c r="L45" s="281"/>
      <c r="M45" s="23"/>
    </row>
    <row r="46" spans="1:13" x14ac:dyDescent="0.2">
      <c r="A46" s="20"/>
      <c r="B46" s="281"/>
      <c r="C46" s="281"/>
      <c r="D46" s="281"/>
      <c r="E46" s="281"/>
      <c r="F46" s="281"/>
      <c r="G46" s="281"/>
      <c r="H46" s="281"/>
      <c r="I46" s="281"/>
      <c r="J46" s="281"/>
      <c r="K46" s="281"/>
      <c r="L46" s="281"/>
      <c r="M46" s="23"/>
    </row>
    <row r="47" spans="1:13" x14ac:dyDescent="0.2">
      <c r="A47" s="20"/>
      <c r="B47" s="21"/>
      <c r="C47" s="21"/>
      <c r="D47" s="21"/>
      <c r="E47" s="21"/>
      <c r="F47" s="21"/>
      <c r="G47" s="21"/>
      <c r="H47" s="21"/>
      <c r="I47" s="21"/>
      <c r="J47" s="21"/>
      <c r="K47" s="21"/>
      <c r="L47" s="21"/>
      <c r="M47" s="23"/>
    </row>
    <row r="48" spans="1:13" x14ac:dyDescent="0.2">
      <c r="A48" s="20"/>
      <c r="B48" s="278" t="s">
        <v>272</v>
      </c>
      <c r="C48" s="281"/>
      <c r="D48" s="281"/>
      <c r="E48" s="281"/>
      <c r="F48" s="281"/>
      <c r="G48" s="281"/>
      <c r="H48" s="281"/>
      <c r="I48" s="281"/>
      <c r="J48" s="281"/>
      <c r="K48" s="281"/>
      <c r="L48" s="281"/>
      <c r="M48" s="23"/>
    </row>
    <row r="49" spans="1:13" x14ac:dyDescent="0.2">
      <c r="A49" s="20"/>
      <c r="B49" s="281"/>
      <c r="C49" s="281"/>
      <c r="D49" s="281"/>
      <c r="E49" s="281"/>
      <c r="F49" s="281"/>
      <c r="G49" s="281"/>
      <c r="H49" s="281"/>
      <c r="I49" s="281"/>
      <c r="J49" s="281"/>
      <c r="K49" s="281"/>
      <c r="L49" s="281"/>
      <c r="M49" s="23"/>
    </row>
    <row r="50" spans="1:13" x14ac:dyDescent="0.2">
      <c r="A50" s="20"/>
      <c r="B50" s="281"/>
      <c r="C50" s="281"/>
      <c r="D50" s="281"/>
      <c r="E50" s="281"/>
      <c r="F50" s="281"/>
      <c r="G50" s="281"/>
      <c r="H50" s="281"/>
      <c r="I50" s="281"/>
      <c r="J50" s="281"/>
      <c r="K50" s="281"/>
      <c r="L50" s="281"/>
      <c r="M50" s="23"/>
    </row>
    <row r="51" spans="1:13" x14ac:dyDescent="0.2">
      <c r="A51" s="20"/>
      <c r="B51" s="144"/>
      <c r="C51" s="144"/>
      <c r="D51" s="144"/>
      <c r="E51" s="144"/>
      <c r="F51" s="144"/>
      <c r="G51" s="144"/>
      <c r="H51" s="144"/>
      <c r="I51" s="144"/>
      <c r="J51" s="144"/>
      <c r="K51" s="144"/>
      <c r="L51" s="144"/>
      <c r="M51" s="23"/>
    </row>
    <row r="52" spans="1:13" x14ac:dyDescent="0.2">
      <c r="A52" s="20"/>
      <c r="B52" s="257" t="s">
        <v>330</v>
      </c>
      <c r="C52" s="257"/>
      <c r="D52" s="257"/>
      <c r="E52" s="257"/>
      <c r="F52" s="257"/>
      <c r="G52" s="257"/>
      <c r="H52" s="257"/>
      <c r="I52" s="257"/>
      <c r="J52" s="257"/>
      <c r="K52" s="257"/>
      <c r="L52" s="257"/>
      <c r="M52" s="23"/>
    </row>
    <row r="53" spans="1:13" x14ac:dyDescent="0.2">
      <c r="A53" s="20"/>
      <c r="B53" s="257"/>
      <c r="C53" s="257"/>
      <c r="D53" s="257"/>
      <c r="E53" s="257"/>
      <c r="F53" s="257"/>
      <c r="G53" s="257"/>
      <c r="H53" s="257"/>
      <c r="I53" s="257"/>
      <c r="J53" s="257"/>
      <c r="K53" s="257"/>
      <c r="L53" s="257"/>
      <c r="M53" s="23"/>
    </row>
    <row r="54" spans="1:13" x14ac:dyDescent="0.2">
      <c r="A54" s="20"/>
      <c r="B54" s="257"/>
      <c r="C54" s="257"/>
      <c r="D54" s="257"/>
      <c r="E54" s="257"/>
      <c r="F54" s="257"/>
      <c r="G54" s="257"/>
      <c r="H54" s="257"/>
      <c r="I54" s="257"/>
      <c r="J54" s="257"/>
      <c r="K54" s="257"/>
      <c r="L54" s="257"/>
      <c r="M54" s="23"/>
    </row>
    <row r="55" spans="1:13" ht="13.5" thickBot="1" x14ac:dyDescent="0.25">
      <c r="A55" s="34"/>
      <c r="B55" s="35"/>
      <c r="C55" s="35"/>
      <c r="D55" s="35"/>
      <c r="E55" s="35"/>
      <c r="F55" s="35"/>
      <c r="G55" s="35"/>
      <c r="H55" s="35"/>
      <c r="I55" s="35"/>
      <c r="J55" s="35"/>
      <c r="K55" s="35"/>
      <c r="L55" s="35"/>
      <c r="M55" s="37"/>
    </row>
  </sheetData>
  <mergeCells count="7">
    <mergeCell ref="B52:L54"/>
    <mergeCell ref="B17:L21"/>
    <mergeCell ref="B2:L2"/>
    <mergeCell ref="C9:E9"/>
    <mergeCell ref="B4:L7"/>
    <mergeCell ref="B48:L50"/>
    <mergeCell ref="B44:L46"/>
  </mergeCells>
  <phoneticPr fontId="0" type="noConversion"/>
  <printOptions horizontalCentered="1"/>
  <pageMargins left="0.75" right="0.75" top="1" bottom="1" header="0.5" footer="0.5"/>
  <pageSetup paperSize="283"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
      <c r="A2" s="2"/>
      <c r="B2" s="256" t="s">
        <v>381</v>
      </c>
      <c r="C2" s="279"/>
      <c r="D2" s="279"/>
      <c r="E2" s="279"/>
      <c r="F2" s="279"/>
      <c r="G2" s="279"/>
      <c r="H2" s="279"/>
      <c r="I2" s="279"/>
      <c r="J2" s="279"/>
      <c r="K2" s="279"/>
      <c r="L2" s="280"/>
      <c r="M2" s="4"/>
    </row>
    <row r="3" spans="1:13" x14ac:dyDescent="0.2">
      <c r="A3" s="20"/>
      <c r="B3" s="100"/>
      <c r="C3" s="100"/>
      <c r="D3" s="100"/>
      <c r="E3" s="100"/>
      <c r="F3" s="100"/>
      <c r="G3" s="100"/>
      <c r="H3" s="100"/>
      <c r="I3" s="100"/>
      <c r="J3" s="100"/>
      <c r="K3" s="100"/>
      <c r="L3" s="116"/>
      <c r="M3" s="23"/>
    </row>
    <row r="4" spans="1:13" x14ac:dyDescent="0.2">
      <c r="A4" s="20"/>
      <c r="B4" s="257" t="s">
        <v>331</v>
      </c>
      <c r="C4" s="259"/>
      <c r="D4" s="259"/>
      <c r="E4" s="259"/>
      <c r="F4" s="259"/>
      <c r="G4" s="259"/>
      <c r="H4" s="259"/>
      <c r="I4" s="259"/>
      <c r="J4" s="259"/>
      <c r="K4" s="259"/>
      <c r="L4" s="259"/>
      <c r="M4" s="23"/>
    </row>
    <row r="5" spans="1:13" x14ac:dyDescent="0.2">
      <c r="A5" s="20"/>
      <c r="B5" s="259"/>
      <c r="C5" s="259"/>
      <c r="D5" s="259"/>
      <c r="E5" s="259"/>
      <c r="F5" s="259"/>
      <c r="G5" s="259"/>
      <c r="H5" s="259"/>
      <c r="I5" s="259"/>
      <c r="J5" s="259"/>
      <c r="K5" s="259"/>
      <c r="L5" s="259"/>
      <c r="M5" s="23"/>
    </row>
    <row r="6" spans="1:13" x14ac:dyDescent="0.2">
      <c r="A6" s="20"/>
      <c r="B6" s="259"/>
      <c r="C6" s="259"/>
      <c r="D6" s="259"/>
      <c r="E6" s="259"/>
      <c r="F6" s="259"/>
      <c r="G6" s="259"/>
      <c r="H6" s="259"/>
      <c r="I6" s="259"/>
      <c r="J6" s="259"/>
      <c r="K6" s="259"/>
      <c r="L6" s="259"/>
      <c r="M6" s="23"/>
    </row>
    <row r="7" spans="1:13" x14ac:dyDescent="0.2">
      <c r="A7" s="20"/>
      <c r="B7" s="21"/>
      <c r="C7" s="21"/>
      <c r="D7" s="21"/>
      <c r="E7" s="21"/>
      <c r="F7" s="21"/>
      <c r="G7" s="21"/>
      <c r="H7" s="21"/>
      <c r="I7" s="21"/>
      <c r="J7" s="21"/>
      <c r="K7" s="21"/>
      <c r="L7" s="21"/>
      <c r="M7" s="23"/>
    </row>
    <row r="8" spans="1:13" x14ac:dyDescent="0.2">
      <c r="A8" s="20"/>
      <c r="B8" s="108"/>
      <c r="C8" s="274" t="s">
        <v>6</v>
      </c>
      <c r="D8" s="275"/>
      <c r="E8" s="275"/>
      <c r="F8" s="98"/>
      <c r="G8" s="80" t="s">
        <v>1</v>
      </c>
      <c r="H8" s="21"/>
      <c r="I8" s="21"/>
      <c r="J8" s="21"/>
      <c r="K8" s="80" t="s">
        <v>202</v>
      </c>
      <c r="L8" s="108"/>
      <c r="M8" s="23"/>
    </row>
    <row r="9" spans="1:13" x14ac:dyDescent="0.2">
      <c r="A9" s="20"/>
      <c r="B9" s="108"/>
      <c r="C9" s="99" t="s">
        <v>191</v>
      </c>
      <c r="D9" s="100"/>
      <c r="E9" s="100"/>
      <c r="F9" s="98"/>
      <c r="G9" s="101">
        <v>1000000</v>
      </c>
      <c r="H9" s="21"/>
      <c r="I9" s="21"/>
      <c r="J9" s="21"/>
      <c r="K9" s="114">
        <f>G9*G10</f>
        <v>1339200</v>
      </c>
      <c r="L9" s="108"/>
      <c r="M9" s="23"/>
    </row>
    <row r="10" spans="1:13" x14ac:dyDescent="0.2">
      <c r="A10" s="20"/>
      <c r="B10" s="108"/>
      <c r="C10" s="44" t="s">
        <v>198</v>
      </c>
      <c r="D10" s="97"/>
      <c r="E10" s="98"/>
      <c r="F10" s="98"/>
      <c r="G10" s="102">
        <v>1.3391999999999999</v>
      </c>
      <c r="H10" s="21"/>
      <c r="I10" s="21"/>
      <c r="J10" s="21"/>
      <c r="K10" s="21"/>
      <c r="L10" s="108"/>
      <c r="M10" s="23"/>
    </row>
    <row r="11" spans="1:13" x14ac:dyDescent="0.2">
      <c r="A11" s="20"/>
      <c r="B11" s="108"/>
      <c r="C11" s="44" t="s">
        <v>199</v>
      </c>
      <c r="D11" s="97"/>
      <c r="E11" s="98"/>
      <c r="F11" s="98"/>
      <c r="G11" s="102">
        <v>1.3286</v>
      </c>
      <c r="H11" s="21"/>
      <c r="I11" s="21"/>
      <c r="J11" s="21"/>
      <c r="K11" s="21"/>
      <c r="L11" s="108"/>
      <c r="M11" s="23"/>
    </row>
    <row r="12" spans="1:13" x14ac:dyDescent="0.2">
      <c r="A12" s="20"/>
      <c r="B12" s="108"/>
      <c r="C12" s="99" t="s">
        <v>203</v>
      </c>
      <c r="D12" s="98"/>
      <c r="E12" s="98"/>
      <c r="F12" s="98"/>
      <c r="G12" s="81">
        <v>4.7500000000000001E-2</v>
      </c>
      <c r="H12" s="21"/>
      <c r="I12" s="21"/>
      <c r="J12" s="21"/>
      <c r="K12" s="21"/>
      <c r="L12" s="108"/>
      <c r="M12" s="23"/>
    </row>
    <row r="13" spans="1:13" x14ac:dyDescent="0.2">
      <c r="A13" s="20"/>
      <c r="B13" s="108"/>
      <c r="C13" s="99" t="s">
        <v>200</v>
      </c>
      <c r="D13" s="98"/>
      <c r="E13" s="98"/>
      <c r="F13" s="98"/>
      <c r="G13" s="81">
        <v>3.6249999999999998E-2</v>
      </c>
      <c r="H13" s="21"/>
      <c r="I13" s="21"/>
      <c r="J13" s="21"/>
      <c r="K13" s="21"/>
      <c r="L13" s="108"/>
      <c r="M13" s="23"/>
    </row>
    <row r="14" spans="1:13" x14ac:dyDescent="0.2">
      <c r="A14" s="20"/>
      <c r="B14" s="108"/>
      <c r="C14" s="99"/>
      <c r="D14" s="98"/>
      <c r="E14" s="98"/>
      <c r="F14" s="98"/>
      <c r="G14" s="81"/>
      <c r="H14" s="21"/>
      <c r="I14" s="21"/>
      <c r="J14" s="21"/>
      <c r="K14" s="21"/>
      <c r="L14" s="108"/>
      <c r="M14" s="23"/>
    </row>
    <row r="15" spans="1:13" ht="12.75" customHeight="1" x14ac:dyDescent="0.2">
      <c r="A15" s="20"/>
      <c r="B15" s="276" t="s">
        <v>265</v>
      </c>
      <c r="C15" s="276"/>
      <c r="D15" s="276"/>
      <c r="E15" s="276"/>
      <c r="F15" s="276"/>
      <c r="G15" s="276"/>
      <c r="H15" s="276"/>
      <c r="I15" s="276"/>
      <c r="J15" s="276"/>
      <c r="K15" s="276"/>
      <c r="L15" s="276"/>
      <c r="M15" s="23"/>
    </row>
    <row r="16" spans="1:13" x14ac:dyDescent="0.2">
      <c r="A16" s="20"/>
      <c r="B16" s="276"/>
      <c r="C16" s="276"/>
      <c r="D16" s="276"/>
      <c r="E16" s="276"/>
      <c r="F16" s="276"/>
      <c r="G16" s="276"/>
      <c r="H16" s="276"/>
      <c r="I16" s="276"/>
      <c r="J16" s="276"/>
      <c r="K16" s="276"/>
      <c r="L16" s="276"/>
      <c r="M16" s="23"/>
    </row>
    <row r="17" spans="1:13" x14ac:dyDescent="0.2">
      <c r="A17" s="20"/>
      <c r="B17" s="277"/>
      <c r="C17" s="277"/>
      <c r="D17" s="277"/>
      <c r="E17" s="277"/>
      <c r="F17" s="277"/>
      <c r="G17" s="277"/>
      <c r="H17" s="277"/>
      <c r="I17" s="277"/>
      <c r="J17" s="277"/>
      <c r="K17" s="277"/>
      <c r="L17" s="277"/>
      <c r="M17" s="23"/>
    </row>
    <row r="18" spans="1:13" x14ac:dyDescent="0.2">
      <c r="A18" s="20"/>
      <c r="B18" s="259"/>
      <c r="C18" s="259"/>
      <c r="D18" s="259"/>
      <c r="E18" s="259"/>
      <c r="F18" s="259"/>
      <c r="G18" s="259"/>
      <c r="H18" s="259"/>
      <c r="I18" s="259"/>
      <c r="J18" s="259"/>
      <c r="K18" s="259"/>
      <c r="L18" s="259"/>
      <c r="M18" s="23"/>
    </row>
    <row r="19" spans="1:13" x14ac:dyDescent="0.2">
      <c r="A19" s="20"/>
      <c r="B19" s="21"/>
      <c r="C19" s="21"/>
      <c r="D19" s="21"/>
      <c r="E19" s="21"/>
      <c r="F19" s="21"/>
      <c r="G19" s="21"/>
      <c r="H19" s="21"/>
      <c r="I19" s="21"/>
      <c r="J19" s="21"/>
      <c r="K19" s="21"/>
      <c r="L19" s="21"/>
      <c r="M19" s="23"/>
    </row>
    <row r="20" spans="1:13" x14ac:dyDescent="0.2">
      <c r="A20" s="20"/>
      <c r="B20" s="21"/>
      <c r="C20" s="44" t="s">
        <v>111</v>
      </c>
      <c r="D20" s="21"/>
      <c r="E20" s="21"/>
      <c r="F20" s="21"/>
      <c r="G20" s="92">
        <f>G13-G12</f>
        <v>-1.1250000000000003E-2</v>
      </c>
      <c r="H20" s="21"/>
      <c r="I20" s="21"/>
      <c r="J20" s="21"/>
      <c r="K20" s="21"/>
      <c r="L20" s="21"/>
      <c r="M20" s="23"/>
    </row>
    <row r="21" spans="1:13" x14ac:dyDescent="0.2">
      <c r="A21" s="20"/>
      <c r="B21" s="21"/>
      <c r="C21" s="44" t="s">
        <v>212</v>
      </c>
      <c r="D21" s="21"/>
      <c r="E21" s="21"/>
      <c r="F21" s="21"/>
      <c r="G21" s="107">
        <f>(G10-G11)/(G11)*(360/90)</f>
        <v>3.1913292187264616E-2</v>
      </c>
      <c r="H21" s="21"/>
      <c r="I21" s="21"/>
      <c r="J21" s="21"/>
      <c r="K21" s="21"/>
      <c r="L21" s="21"/>
      <c r="M21" s="23"/>
    </row>
    <row r="22" spans="1:13" x14ac:dyDescent="0.2">
      <c r="A22" s="20"/>
      <c r="B22" s="21"/>
      <c r="C22" s="44" t="s">
        <v>211</v>
      </c>
      <c r="D22" s="21"/>
      <c r="E22" s="21"/>
      <c r="F22" s="21"/>
      <c r="G22" s="150">
        <f>G20+G21</f>
        <v>2.0663292187264613E-2</v>
      </c>
      <c r="H22" s="21"/>
      <c r="I22" s="21"/>
      <c r="J22" s="21"/>
      <c r="K22" s="21"/>
      <c r="L22" s="21"/>
      <c r="M22" s="23"/>
    </row>
    <row r="23" spans="1:13" x14ac:dyDescent="0.2">
      <c r="A23" s="20"/>
      <c r="B23" s="21"/>
      <c r="C23" s="44"/>
      <c r="D23" s="21"/>
      <c r="E23" s="21"/>
      <c r="F23" s="21"/>
      <c r="G23" s="103"/>
      <c r="H23" s="21"/>
      <c r="I23" s="21"/>
      <c r="J23" s="21"/>
      <c r="K23" s="21"/>
      <c r="L23" s="21"/>
      <c r="M23" s="23"/>
    </row>
    <row r="24" spans="1:13" x14ac:dyDescent="0.2">
      <c r="A24" s="20"/>
      <c r="B24" s="257" t="s">
        <v>332</v>
      </c>
      <c r="C24" s="259"/>
      <c r="D24" s="259"/>
      <c r="E24" s="259"/>
      <c r="F24" s="259"/>
      <c r="G24" s="259"/>
      <c r="H24" s="259"/>
      <c r="I24" s="259"/>
      <c r="J24" s="259"/>
      <c r="K24" s="259"/>
      <c r="L24" s="259"/>
      <c r="M24" s="23"/>
    </row>
    <row r="25" spans="1:13" x14ac:dyDescent="0.2">
      <c r="A25" s="20"/>
      <c r="B25" s="259"/>
      <c r="C25" s="259"/>
      <c r="D25" s="259"/>
      <c r="E25" s="259"/>
      <c r="F25" s="259"/>
      <c r="G25" s="259"/>
      <c r="H25" s="259"/>
      <c r="I25" s="259"/>
      <c r="J25" s="259"/>
      <c r="K25" s="259"/>
      <c r="L25" s="259"/>
      <c r="M25" s="23"/>
    </row>
    <row r="26" spans="1:13" x14ac:dyDescent="0.2">
      <c r="A26" s="20"/>
      <c r="B26" s="259"/>
      <c r="C26" s="259"/>
      <c r="D26" s="259"/>
      <c r="E26" s="259"/>
      <c r="F26" s="259"/>
      <c r="G26" s="259"/>
      <c r="H26" s="259"/>
      <c r="I26" s="259"/>
      <c r="J26" s="259"/>
      <c r="K26" s="259"/>
      <c r="L26" s="259"/>
      <c r="M26" s="23"/>
    </row>
    <row r="27" spans="1:13" ht="13.5" thickBot="1" x14ac:dyDescent="0.25">
      <c r="A27" s="20"/>
      <c r="B27" s="78"/>
      <c r="C27" s="78"/>
      <c r="D27" s="78"/>
      <c r="E27" s="78"/>
      <c r="F27" s="78"/>
      <c r="G27" s="78"/>
      <c r="H27" s="78"/>
      <c r="I27" s="78"/>
      <c r="J27" s="78"/>
      <c r="K27" s="78"/>
      <c r="L27" s="78"/>
      <c r="M27" s="23"/>
    </row>
    <row r="28" spans="1:13" x14ac:dyDescent="0.2">
      <c r="A28" s="20"/>
      <c r="B28" s="17"/>
      <c r="C28" s="18"/>
      <c r="D28" s="18"/>
      <c r="E28" s="18"/>
      <c r="F28" s="18"/>
      <c r="G28" s="18"/>
      <c r="H28" s="18"/>
      <c r="I28" s="18"/>
      <c r="J28" s="18"/>
      <c r="K28" s="18"/>
      <c r="L28" s="19"/>
      <c r="M28" s="23"/>
    </row>
    <row r="29" spans="1:13" ht="13.5" x14ac:dyDescent="0.25">
      <c r="A29" s="20"/>
      <c r="B29" s="20"/>
      <c r="C29" s="21"/>
      <c r="D29" s="21"/>
      <c r="E29" s="21"/>
      <c r="F29" s="21"/>
      <c r="G29" s="57" t="s">
        <v>205</v>
      </c>
      <c r="H29" s="21"/>
      <c r="I29" s="21"/>
      <c r="J29" s="21"/>
      <c r="K29" s="21"/>
      <c r="L29" s="23"/>
      <c r="M29" s="23"/>
    </row>
    <row r="30" spans="1:13" x14ac:dyDescent="0.2">
      <c r="A30" s="20"/>
      <c r="B30" s="20"/>
      <c r="C30" s="115" t="s">
        <v>95</v>
      </c>
      <c r="D30" s="21"/>
      <c r="E30" s="21"/>
      <c r="F30" s="21"/>
      <c r="G30" s="38">
        <f>G12</f>
        <v>4.7500000000000001E-2</v>
      </c>
      <c r="H30" s="21"/>
      <c r="I30" s="21"/>
      <c r="J30" s="21"/>
      <c r="K30" s="115" t="s">
        <v>96</v>
      </c>
      <c r="L30" s="23"/>
      <c r="M30" s="23"/>
    </row>
    <row r="31" spans="1:13" x14ac:dyDescent="0.2">
      <c r="A31" s="20"/>
      <c r="B31" s="20"/>
      <c r="C31" s="22"/>
      <c r="D31" s="21"/>
      <c r="E31" s="21"/>
      <c r="F31" s="21"/>
      <c r="G31" s="24"/>
      <c r="H31" s="21"/>
      <c r="I31" s="21"/>
      <c r="J31" s="21"/>
      <c r="K31" s="22"/>
      <c r="L31" s="23"/>
      <c r="M31" s="23"/>
    </row>
    <row r="32" spans="1:13" x14ac:dyDescent="0.2">
      <c r="A32" s="20"/>
      <c r="B32" s="20"/>
      <c r="C32" s="117">
        <f>G9</f>
        <v>1000000</v>
      </c>
      <c r="D32" s="21"/>
      <c r="E32" s="26" t="s">
        <v>102</v>
      </c>
      <c r="F32" s="26" t="s">
        <v>102</v>
      </c>
      <c r="G32" s="118">
        <f>1+(G30*90/360)</f>
        <v>1.0118750000000001</v>
      </c>
      <c r="H32" s="26" t="s">
        <v>102</v>
      </c>
      <c r="I32" s="26" t="s">
        <v>102</v>
      </c>
      <c r="J32" s="21"/>
      <c r="K32" s="28">
        <f>C32*G32</f>
        <v>1011875.0000000001</v>
      </c>
      <c r="L32" s="23"/>
      <c r="M32" s="23"/>
    </row>
    <row r="33" spans="1:13" x14ac:dyDescent="0.2">
      <c r="A33" s="20"/>
      <c r="B33" s="20"/>
      <c r="C33" s="29" t="s">
        <v>104</v>
      </c>
      <c r="D33" s="21"/>
      <c r="E33" s="30"/>
      <c r="F33" s="21"/>
      <c r="G33" s="27"/>
      <c r="H33" s="21"/>
      <c r="I33" s="21"/>
      <c r="J33" s="21"/>
      <c r="K33" s="31">
        <f>K43/K39</f>
        <v>1017113.126599428</v>
      </c>
      <c r="L33" s="23"/>
      <c r="M33" s="23"/>
    </row>
    <row r="34" spans="1:13" ht="13.5" thickBot="1" x14ac:dyDescent="0.25">
      <c r="A34" s="20"/>
      <c r="B34" s="20"/>
      <c r="C34" s="29" t="s">
        <v>104</v>
      </c>
      <c r="D34" s="21"/>
      <c r="E34" s="21"/>
      <c r="F34" s="21"/>
      <c r="G34" s="21"/>
      <c r="H34" s="21"/>
      <c r="I34" s="21"/>
      <c r="J34" s="21"/>
      <c r="K34" s="162">
        <f>K33-K32</f>
        <v>5238.1265994278947</v>
      </c>
      <c r="L34" s="23"/>
      <c r="M34" s="23"/>
    </row>
    <row r="35" spans="1:13" ht="13.5" thickTop="1" x14ac:dyDescent="0.2">
      <c r="A35" s="20"/>
      <c r="B35" s="20"/>
      <c r="C35" s="29" t="s">
        <v>104</v>
      </c>
      <c r="D35" s="21"/>
      <c r="E35" s="7"/>
      <c r="F35" s="8"/>
      <c r="G35" s="8"/>
      <c r="H35" s="8"/>
      <c r="I35" s="9"/>
      <c r="J35" s="21"/>
      <c r="K35" s="29" t="s">
        <v>103</v>
      </c>
      <c r="L35" s="23"/>
      <c r="M35" s="23"/>
    </row>
    <row r="36" spans="1:13" x14ac:dyDescent="0.2">
      <c r="A36" s="20"/>
      <c r="B36" s="20"/>
      <c r="C36" s="29" t="s">
        <v>104</v>
      </c>
      <c r="D36" s="21"/>
      <c r="E36" s="10"/>
      <c r="F36" s="6"/>
      <c r="G36" s="6"/>
      <c r="H36" s="6"/>
      <c r="I36" s="11"/>
      <c r="J36" s="21"/>
      <c r="K36" s="29" t="s">
        <v>103</v>
      </c>
      <c r="L36" s="23"/>
      <c r="M36" s="23"/>
    </row>
    <row r="37" spans="1:13" x14ac:dyDescent="0.2">
      <c r="A37" s="20"/>
      <c r="B37" s="20"/>
      <c r="C37" s="29" t="s">
        <v>104</v>
      </c>
      <c r="D37" s="21"/>
      <c r="E37" s="10"/>
      <c r="F37" s="6"/>
      <c r="G37" s="6"/>
      <c r="H37" s="6"/>
      <c r="I37" s="11"/>
      <c r="J37" s="21"/>
      <c r="K37" s="29" t="s">
        <v>103</v>
      </c>
      <c r="L37" s="23"/>
      <c r="M37" s="23"/>
    </row>
    <row r="38" spans="1:13" x14ac:dyDescent="0.2">
      <c r="A38" s="20"/>
      <c r="B38" s="20"/>
      <c r="C38" s="22" t="s">
        <v>107</v>
      </c>
      <c r="D38" s="21"/>
      <c r="E38" s="10"/>
      <c r="F38" s="6"/>
      <c r="G38" s="15" t="s">
        <v>94</v>
      </c>
      <c r="H38" s="6"/>
      <c r="I38" s="11"/>
      <c r="J38" s="21"/>
      <c r="K38" s="22" t="s">
        <v>109</v>
      </c>
      <c r="L38" s="23"/>
      <c r="M38" s="23"/>
    </row>
    <row r="39" spans="1:13" x14ac:dyDescent="0.2">
      <c r="A39" s="20"/>
      <c r="B39" s="20"/>
      <c r="C39" s="39">
        <f>G10</f>
        <v>1.3391999999999999</v>
      </c>
      <c r="D39" s="21"/>
      <c r="E39" s="10"/>
      <c r="F39" s="6"/>
      <c r="G39" s="6"/>
      <c r="H39" s="6"/>
      <c r="I39" s="11"/>
      <c r="J39" s="21"/>
      <c r="K39" s="39">
        <f>G11</f>
        <v>1.3286</v>
      </c>
      <c r="L39" s="23"/>
      <c r="M39" s="23"/>
    </row>
    <row r="40" spans="1:13" x14ac:dyDescent="0.2">
      <c r="A40" s="20"/>
      <c r="B40" s="20"/>
      <c r="C40" s="29" t="s">
        <v>104</v>
      </c>
      <c r="D40" s="21"/>
      <c r="E40" s="10"/>
      <c r="F40" s="6"/>
      <c r="G40" s="6"/>
      <c r="H40" s="6"/>
      <c r="I40" s="11"/>
      <c r="J40" s="21"/>
      <c r="K40" s="29" t="s">
        <v>103</v>
      </c>
      <c r="L40" s="23"/>
      <c r="M40" s="23"/>
    </row>
    <row r="41" spans="1:13" ht="13.5" thickBot="1" x14ac:dyDescent="0.25">
      <c r="A41" s="20"/>
      <c r="B41" s="20"/>
      <c r="C41" s="29" t="s">
        <v>104</v>
      </c>
      <c r="D41" s="21"/>
      <c r="E41" s="12"/>
      <c r="F41" s="13"/>
      <c r="G41" s="13"/>
      <c r="H41" s="13"/>
      <c r="I41" s="14"/>
      <c r="J41" s="21"/>
      <c r="K41" s="29" t="s">
        <v>103</v>
      </c>
      <c r="L41" s="23"/>
      <c r="M41" s="23"/>
    </row>
    <row r="42" spans="1:13" ht="13.5" thickTop="1" x14ac:dyDescent="0.2">
      <c r="A42" s="20"/>
      <c r="B42" s="20"/>
      <c r="C42" s="29" t="s">
        <v>104</v>
      </c>
      <c r="D42" s="21"/>
      <c r="E42" s="21"/>
      <c r="F42" s="21"/>
      <c r="G42" s="21"/>
      <c r="H42" s="21"/>
      <c r="I42" s="21"/>
      <c r="J42" s="21"/>
      <c r="K42" s="29" t="s">
        <v>103</v>
      </c>
      <c r="L42" s="23"/>
      <c r="M42" s="23"/>
    </row>
    <row r="43" spans="1:13" x14ac:dyDescent="0.2">
      <c r="A43" s="20"/>
      <c r="B43" s="20"/>
      <c r="C43" s="55">
        <f>C32*C39</f>
        <v>1339200</v>
      </c>
      <c r="D43" s="21"/>
      <c r="E43" s="26" t="s">
        <v>102</v>
      </c>
      <c r="F43" s="26" t="s">
        <v>102</v>
      </c>
      <c r="G43" s="72">
        <f>1+(G45*90/360)</f>
        <v>1.0090625</v>
      </c>
      <c r="H43" s="26" t="s">
        <v>102</v>
      </c>
      <c r="I43" s="26" t="s">
        <v>102</v>
      </c>
      <c r="J43" s="21"/>
      <c r="K43" s="56">
        <f>C43*G43</f>
        <v>1351336.5</v>
      </c>
      <c r="L43" s="23"/>
      <c r="M43" s="23"/>
    </row>
    <row r="44" spans="1:13" x14ac:dyDescent="0.2">
      <c r="A44" s="20"/>
      <c r="B44" s="20"/>
      <c r="C44" s="33"/>
      <c r="D44" s="21"/>
      <c r="E44" s="30"/>
      <c r="F44" s="21"/>
      <c r="G44" s="27"/>
      <c r="H44" s="30"/>
      <c r="I44" s="21"/>
      <c r="J44" s="21"/>
      <c r="K44" s="36"/>
      <c r="L44" s="23"/>
      <c r="M44" s="23"/>
    </row>
    <row r="45" spans="1:13" x14ac:dyDescent="0.2">
      <c r="A45" s="20"/>
      <c r="B45" s="20"/>
      <c r="C45" s="21"/>
      <c r="D45" s="21"/>
      <c r="E45" s="21"/>
      <c r="F45" s="21"/>
      <c r="G45" s="38">
        <f>G13</f>
        <v>3.6249999999999998E-2</v>
      </c>
      <c r="H45" s="21"/>
      <c r="I45" s="21"/>
      <c r="J45" s="21"/>
      <c r="K45" s="21"/>
      <c r="L45" s="23"/>
      <c r="M45" s="23"/>
    </row>
    <row r="46" spans="1:13" ht="13.5" x14ac:dyDescent="0.25">
      <c r="A46" s="20"/>
      <c r="B46" s="20"/>
      <c r="C46" s="21"/>
      <c r="D46" s="21"/>
      <c r="E46" s="21"/>
      <c r="F46" s="21"/>
      <c r="G46" s="57" t="s">
        <v>108</v>
      </c>
      <c r="H46" s="21"/>
      <c r="I46" s="21"/>
      <c r="J46" s="21"/>
      <c r="K46" s="21"/>
      <c r="L46" s="23"/>
      <c r="M46" s="23"/>
    </row>
    <row r="47" spans="1:13" ht="13.5" thickBot="1" x14ac:dyDescent="0.25">
      <c r="A47" s="20"/>
      <c r="B47" s="34"/>
      <c r="C47" s="35"/>
      <c r="D47" s="35"/>
      <c r="E47" s="35"/>
      <c r="F47" s="35"/>
      <c r="G47" s="35"/>
      <c r="H47" s="35"/>
      <c r="I47" s="35"/>
      <c r="J47" s="35"/>
      <c r="K47" s="35"/>
      <c r="L47" s="37"/>
      <c r="M47" s="23"/>
    </row>
    <row r="48" spans="1:13" x14ac:dyDescent="0.2">
      <c r="A48" s="20"/>
      <c r="B48" s="21"/>
      <c r="C48" s="21"/>
      <c r="D48" s="21"/>
      <c r="E48" s="21"/>
      <c r="F48" s="21"/>
      <c r="G48" s="21"/>
      <c r="H48" s="21"/>
      <c r="I48" s="21"/>
      <c r="J48" s="21"/>
      <c r="K48" s="21"/>
      <c r="L48" s="21"/>
      <c r="M48" s="23"/>
    </row>
    <row r="49" spans="1:13" x14ac:dyDescent="0.2">
      <c r="A49" s="20"/>
      <c r="B49" s="278" t="s">
        <v>333</v>
      </c>
      <c r="C49" s="278"/>
      <c r="D49" s="278"/>
      <c r="E49" s="278"/>
      <c r="F49" s="278"/>
      <c r="G49" s="278"/>
      <c r="H49" s="278"/>
      <c r="I49" s="278"/>
      <c r="J49" s="278"/>
      <c r="K49" s="278"/>
      <c r="L49" s="278"/>
      <c r="M49" s="23"/>
    </row>
    <row r="50" spans="1:13" x14ac:dyDescent="0.2">
      <c r="A50" s="20"/>
      <c r="B50" s="278"/>
      <c r="C50" s="278"/>
      <c r="D50" s="278"/>
      <c r="E50" s="278"/>
      <c r="F50" s="278"/>
      <c r="G50" s="278"/>
      <c r="H50" s="278"/>
      <c r="I50" s="278"/>
      <c r="J50" s="278"/>
      <c r="K50" s="278"/>
      <c r="L50" s="278"/>
      <c r="M50" s="23"/>
    </row>
    <row r="51" spans="1:13" x14ac:dyDescent="0.2">
      <c r="A51" s="20"/>
      <c r="B51" s="278"/>
      <c r="C51" s="278"/>
      <c r="D51" s="278"/>
      <c r="E51" s="278"/>
      <c r="F51" s="278"/>
      <c r="G51" s="278"/>
      <c r="H51" s="278"/>
      <c r="I51" s="278"/>
      <c r="J51" s="278"/>
      <c r="K51" s="278"/>
      <c r="L51" s="278"/>
      <c r="M51" s="23"/>
    </row>
    <row r="52" spans="1:13" x14ac:dyDescent="0.2">
      <c r="A52" s="20"/>
      <c r="B52" s="281"/>
      <c r="C52" s="281"/>
      <c r="D52" s="281"/>
      <c r="E52" s="281"/>
      <c r="F52" s="281"/>
      <c r="G52" s="281"/>
      <c r="H52" s="281"/>
      <c r="I52" s="281"/>
      <c r="J52" s="281"/>
      <c r="K52" s="281"/>
      <c r="L52" s="281"/>
      <c r="M52" s="23"/>
    </row>
    <row r="53" spans="1:13" ht="13.5" thickBot="1" x14ac:dyDescent="0.25">
      <c r="A53" s="34"/>
      <c r="B53" s="35"/>
      <c r="C53" s="35"/>
      <c r="D53" s="35"/>
      <c r="E53" s="35"/>
      <c r="F53" s="35"/>
      <c r="G53" s="35"/>
      <c r="H53" s="35"/>
      <c r="I53" s="35"/>
      <c r="J53" s="35"/>
      <c r="K53" s="35"/>
      <c r="L53" s="35"/>
      <c r="M53" s="37"/>
    </row>
  </sheetData>
  <mergeCells count="6">
    <mergeCell ref="B49:L52"/>
    <mergeCell ref="B2:L2"/>
    <mergeCell ref="C8:E8"/>
    <mergeCell ref="B24:L26"/>
    <mergeCell ref="B4:L6"/>
    <mergeCell ref="B15:L18"/>
  </mergeCells>
  <phoneticPr fontId="0" type="noConversion"/>
  <printOptions horizontalCentered="1"/>
  <pageMargins left="0.75" right="0.75" top="1" bottom="1" header="0.5" footer="0.5"/>
  <pageSetup paperSize="283"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workbookViewId="0"/>
  </sheetViews>
  <sheetFormatPr defaultColWidth="9.140625" defaultRowHeight="12.75" x14ac:dyDescent="0.2"/>
  <cols>
    <col min="1" max="1" width="2.7109375" style="1" customWidth="1"/>
    <col min="2" max="2" width="2.7109375" style="3" customWidth="1"/>
    <col min="3" max="3" width="24.7109375" style="1" customWidth="1"/>
    <col min="4" max="4" width="2.7109375" style="1" customWidth="1"/>
    <col min="5" max="5" width="6.7109375" style="1" customWidth="1"/>
    <col min="6" max="6" width="3.570312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447</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57" t="s">
        <v>342</v>
      </c>
      <c r="C4" s="259"/>
      <c r="D4" s="259"/>
      <c r="E4" s="259"/>
      <c r="F4" s="259"/>
      <c r="G4" s="259"/>
      <c r="H4" s="259"/>
      <c r="I4" s="259"/>
      <c r="J4" s="259"/>
      <c r="K4" s="259"/>
      <c r="L4" s="259"/>
      <c r="M4" s="23"/>
    </row>
    <row r="5" spans="1:13" x14ac:dyDescent="0.2">
      <c r="A5" s="20"/>
      <c r="B5" s="259"/>
      <c r="C5" s="259"/>
      <c r="D5" s="259"/>
      <c r="E5" s="259"/>
      <c r="F5" s="259"/>
      <c r="G5" s="259"/>
      <c r="H5" s="259"/>
      <c r="I5" s="259"/>
      <c r="J5" s="259"/>
      <c r="K5" s="259"/>
      <c r="L5" s="259"/>
      <c r="M5" s="23"/>
    </row>
    <row r="6" spans="1:13" x14ac:dyDescent="0.2">
      <c r="A6" s="20"/>
      <c r="B6" s="259"/>
      <c r="C6" s="259"/>
      <c r="D6" s="259"/>
      <c r="E6" s="259"/>
      <c r="F6" s="259"/>
      <c r="G6" s="259"/>
      <c r="H6" s="259"/>
      <c r="I6" s="259"/>
      <c r="J6" s="259"/>
      <c r="K6" s="259"/>
      <c r="L6" s="259"/>
      <c r="M6" s="23"/>
    </row>
    <row r="7" spans="1:13" x14ac:dyDescent="0.2">
      <c r="A7" s="20"/>
      <c r="B7" s="259"/>
      <c r="C7" s="259"/>
      <c r="D7" s="259"/>
      <c r="E7" s="259"/>
      <c r="F7" s="259"/>
      <c r="G7" s="259"/>
      <c r="H7" s="259"/>
      <c r="I7" s="259"/>
      <c r="J7" s="259"/>
      <c r="K7" s="259"/>
      <c r="L7" s="259"/>
      <c r="M7" s="23"/>
    </row>
    <row r="8" spans="1:13" x14ac:dyDescent="0.2">
      <c r="A8" s="20"/>
      <c r="B8" s="259"/>
      <c r="C8" s="259"/>
      <c r="D8" s="259"/>
      <c r="E8" s="259"/>
      <c r="F8" s="259"/>
      <c r="G8" s="259"/>
      <c r="H8" s="259"/>
      <c r="I8" s="259"/>
      <c r="J8" s="259"/>
      <c r="K8" s="259"/>
      <c r="L8" s="259"/>
      <c r="M8" s="23"/>
    </row>
    <row r="9" spans="1:13" x14ac:dyDescent="0.2">
      <c r="A9" s="20"/>
      <c r="B9" s="21"/>
      <c r="C9" s="21"/>
      <c r="D9" s="21"/>
      <c r="E9" s="21"/>
      <c r="F9" s="21"/>
      <c r="G9" s="21"/>
      <c r="H9" s="21"/>
      <c r="I9" s="21"/>
      <c r="J9" s="21"/>
      <c r="K9" s="21"/>
      <c r="L9" s="21"/>
      <c r="M9" s="23"/>
    </row>
    <row r="10" spans="1:13" x14ac:dyDescent="0.2">
      <c r="A10" s="20"/>
      <c r="B10" s="108"/>
      <c r="C10" s="274" t="s">
        <v>6</v>
      </c>
      <c r="D10" s="275"/>
      <c r="E10" s="275"/>
      <c r="F10" s="98"/>
      <c r="G10" s="80" t="s">
        <v>1</v>
      </c>
      <c r="H10" s="21"/>
      <c r="I10" s="21"/>
      <c r="J10" s="21"/>
      <c r="K10" s="80" t="s">
        <v>218</v>
      </c>
      <c r="L10" s="108"/>
      <c r="M10" s="23"/>
    </row>
    <row r="11" spans="1:13" x14ac:dyDescent="0.2">
      <c r="A11" s="20"/>
      <c r="B11" s="108"/>
      <c r="C11" s="99" t="s">
        <v>191</v>
      </c>
      <c r="D11" s="100"/>
      <c r="E11" s="100"/>
      <c r="F11" s="98"/>
      <c r="G11" s="101">
        <v>3000000</v>
      </c>
      <c r="H11" s="21"/>
      <c r="I11" s="21"/>
      <c r="J11" s="21"/>
      <c r="K11" s="64">
        <f>G11*G12</f>
        <v>18093600</v>
      </c>
      <c r="L11" s="108"/>
      <c r="M11" s="23"/>
    </row>
    <row r="12" spans="1:13" x14ac:dyDescent="0.2">
      <c r="A12" s="20"/>
      <c r="B12" s="108"/>
      <c r="C12" s="44" t="s">
        <v>337</v>
      </c>
      <c r="D12" s="97"/>
      <c r="E12" s="98"/>
      <c r="F12" s="98"/>
      <c r="G12" s="102">
        <v>6.0312000000000001</v>
      </c>
      <c r="H12" s="21"/>
      <c r="I12" s="21"/>
      <c r="J12" s="21"/>
      <c r="K12" s="21"/>
      <c r="L12" s="108"/>
      <c r="M12" s="23"/>
    </row>
    <row r="13" spans="1:13" x14ac:dyDescent="0.2">
      <c r="A13" s="20"/>
      <c r="B13" s="108"/>
      <c r="C13" s="44" t="s">
        <v>338</v>
      </c>
      <c r="D13" s="97"/>
      <c r="E13" s="98"/>
      <c r="F13" s="98"/>
      <c r="G13" s="102">
        <v>6.0186299999999999</v>
      </c>
      <c r="H13" s="21"/>
      <c r="I13" s="21"/>
      <c r="J13" s="21"/>
      <c r="K13" s="21"/>
      <c r="L13" s="108"/>
      <c r="M13" s="23"/>
    </row>
    <row r="14" spans="1:13" x14ac:dyDescent="0.2">
      <c r="A14" s="20"/>
      <c r="B14" s="108"/>
      <c r="C14" s="99" t="s">
        <v>203</v>
      </c>
      <c r="D14" s="98"/>
      <c r="E14" s="98"/>
      <c r="F14" s="98"/>
      <c r="G14" s="81">
        <v>0.05</v>
      </c>
      <c r="H14" s="21"/>
      <c r="I14" s="21"/>
      <c r="J14" s="21"/>
      <c r="K14" s="21"/>
      <c r="L14" s="108"/>
      <c r="M14" s="23"/>
    </row>
    <row r="15" spans="1:13" x14ac:dyDescent="0.2">
      <c r="A15" s="20"/>
      <c r="B15" s="108"/>
      <c r="C15" s="99" t="s">
        <v>219</v>
      </c>
      <c r="D15" s="98"/>
      <c r="E15" s="98"/>
      <c r="F15" s="98"/>
      <c r="G15" s="81">
        <v>4.4499999999999998E-2</v>
      </c>
      <c r="H15" s="21"/>
      <c r="I15" s="21"/>
      <c r="J15" s="21"/>
      <c r="K15" s="21"/>
      <c r="L15" s="108"/>
      <c r="M15" s="23"/>
    </row>
    <row r="16" spans="1:13" x14ac:dyDescent="0.2">
      <c r="A16" s="20"/>
      <c r="B16" s="108"/>
      <c r="C16" s="99"/>
      <c r="D16" s="98"/>
      <c r="E16" s="98"/>
      <c r="F16" s="98"/>
      <c r="G16" s="81"/>
      <c r="H16" s="21"/>
      <c r="I16" s="21"/>
      <c r="J16" s="21"/>
      <c r="K16" s="21"/>
      <c r="L16" s="108"/>
      <c r="M16" s="23"/>
    </row>
    <row r="17" spans="1:13" ht="12.75" customHeight="1" x14ac:dyDescent="0.2">
      <c r="A17" s="20"/>
      <c r="B17" s="276" t="s">
        <v>265</v>
      </c>
      <c r="C17" s="276"/>
      <c r="D17" s="276"/>
      <c r="E17" s="276"/>
      <c r="F17" s="276"/>
      <c r="G17" s="276"/>
      <c r="H17" s="276"/>
      <c r="I17" s="276"/>
      <c r="J17" s="276"/>
      <c r="K17" s="276"/>
      <c r="L17" s="276"/>
      <c r="M17" s="23"/>
    </row>
    <row r="18" spans="1:13" x14ac:dyDescent="0.2">
      <c r="A18" s="20"/>
      <c r="B18" s="276"/>
      <c r="C18" s="276"/>
      <c r="D18" s="276"/>
      <c r="E18" s="276"/>
      <c r="F18" s="276"/>
      <c r="G18" s="276"/>
      <c r="H18" s="276"/>
      <c r="I18" s="276"/>
      <c r="J18" s="276"/>
      <c r="K18" s="276"/>
      <c r="L18" s="276"/>
      <c r="M18" s="23"/>
    </row>
    <row r="19" spans="1:13" x14ac:dyDescent="0.2">
      <c r="A19" s="20"/>
      <c r="B19" s="277"/>
      <c r="C19" s="277"/>
      <c r="D19" s="277"/>
      <c r="E19" s="277"/>
      <c r="F19" s="277"/>
      <c r="G19" s="277"/>
      <c r="H19" s="277"/>
      <c r="I19" s="277"/>
      <c r="J19" s="277"/>
      <c r="K19" s="277"/>
      <c r="L19" s="277"/>
      <c r="M19" s="23"/>
    </row>
    <row r="20" spans="1:13" x14ac:dyDescent="0.2">
      <c r="A20" s="20"/>
      <c r="B20" s="259"/>
      <c r="C20" s="259"/>
      <c r="D20" s="259"/>
      <c r="E20" s="259"/>
      <c r="F20" s="259"/>
      <c r="G20" s="259"/>
      <c r="H20" s="259"/>
      <c r="I20" s="259"/>
      <c r="J20" s="259"/>
      <c r="K20" s="259"/>
      <c r="L20" s="259"/>
      <c r="M20" s="23"/>
    </row>
    <row r="21" spans="1:13" x14ac:dyDescent="0.2">
      <c r="A21" s="20"/>
      <c r="B21" s="21"/>
      <c r="C21" s="21"/>
      <c r="D21" s="21"/>
      <c r="E21" s="21"/>
      <c r="F21" s="21"/>
      <c r="G21" s="21"/>
      <c r="H21" s="21"/>
      <c r="I21" s="21"/>
      <c r="J21" s="21"/>
      <c r="K21" s="21"/>
      <c r="L21" s="21"/>
      <c r="M21" s="23"/>
    </row>
    <row r="22" spans="1:13" x14ac:dyDescent="0.2">
      <c r="A22" s="20"/>
      <c r="B22" s="21"/>
      <c r="C22" s="44" t="s">
        <v>339</v>
      </c>
      <c r="D22" s="21"/>
      <c r="E22" s="21"/>
      <c r="F22" s="21"/>
      <c r="G22" s="92">
        <f>G15-G14</f>
        <v>-5.5000000000000049E-3</v>
      </c>
      <c r="H22" s="21"/>
      <c r="I22" s="21"/>
      <c r="J22" s="21"/>
      <c r="K22" s="21"/>
      <c r="L22" s="21"/>
      <c r="M22" s="23"/>
    </row>
    <row r="23" spans="1:13" x14ac:dyDescent="0.2">
      <c r="A23" s="20"/>
      <c r="B23" s="21"/>
      <c r="C23" s="44" t="s">
        <v>220</v>
      </c>
      <c r="D23" s="21"/>
      <c r="E23" s="21"/>
      <c r="F23" s="21"/>
      <c r="G23" s="107">
        <f>(G12-G13)/(G13)*(360/90)</f>
        <v>8.3540606417076262E-3</v>
      </c>
      <c r="H23" s="21"/>
      <c r="I23" s="21"/>
      <c r="J23" s="21"/>
      <c r="K23" s="21"/>
      <c r="L23" s="21"/>
      <c r="M23" s="23"/>
    </row>
    <row r="24" spans="1:13" x14ac:dyDescent="0.2">
      <c r="A24" s="20"/>
      <c r="B24" s="21"/>
      <c r="C24" s="44" t="s">
        <v>211</v>
      </c>
      <c r="D24" s="21"/>
      <c r="E24" s="21"/>
      <c r="F24" s="21"/>
      <c r="G24" s="150">
        <f>G22+G23</f>
        <v>2.8540606417076213E-3</v>
      </c>
      <c r="H24" s="21"/>
      <c r="I24" s="21"/>
      <c r="J24" s="21"/>
      <c r="K24" s="21"/>
      <c r="L24" s="21"/>
      <c r="M24" s="23"/>
    </row>
    <row r="25" spans="1:13" x14ac:dyDescent="0.2">
      <c r="A25" s="20"/>
      <c r="B25" s="21"/>
      <c r="C25" s="44"/>
      <c r="D25" s="21"/>
      <c r="E25" s="21"/>
      <c r="F25" s="21"/>
      <c r="G25" s="103"/>
      <c r="H25" s="21"/>
      <c r="I25" s="21"/>
      <c r="J25" s="21"/>
      <c r="K25" s="21"/>
      <c r="L25" s="21"/>
      <c r="M25" s="23"/>
    </row>
    <row r="26" spans="1:13" x14ac:dyDescent="0.2">
      <c r="A26" s="20"/>
      <c r="B26" s="257" t="s">
        <v>224</v>
      </c>
      <c r="C26" s="259"/>
      <c r="D26" s="259"/>
      <c r="E26" s="259"/>
      <c r="F26" s="259"/>
      <c r="G26" s="259"/>
      <c r="H26" s="259"/>
      <c r="I26" s="259"/>
      <c r="J26" s="259"/>
      <c r="K26" s="259"/>
      <c r="L26" s="259"/>
      <c r="M26" s="23"/>
    </row>
    <row r="27" spans="1:13" x14ac:dyDescent="0.2">
      <c r="A27" s="20"/>
      <c r="B27" s="259"/>
      <c r="C27" s="259"/>
      <c r="D27" s="259"/>
      <c r="E27" s="259"/>
      <c r="F27" s="259"/>
      <c r="G27" s="259"/>
      <c r="H27" s="259"/>
      <c r="I27" s="259"/>
      <c r="J27" s="259"/>
      <c r="K27" s="259"/>
      <c r="L27" s="259"/>
      <c r="M27" s="23"/>
    </row>
    <row r="28" spans="1:13" ht="13.5" thickBot="1" x14ac:dyDescent="0.25">
      <c r="A28" s="20"/>
      <c r="B28" s="78"/>
      <c r="C28" s="78"/>
      <c r="D28" s="78"/>
      <c r="E28" s="78"/>
      <c r="F28" s="78"/>
      <c r="G28" s="78"/>
      <c r="H28" s="78"/>
      <c r="I28" s="78"/>
      <c r="J28" s="78"/>
      <c r="K28" s="78"/>
      <c r="L28" s="78"/>
      <c r="M28" s="23"/>
    </row>
    <row r="29" spans="1:13" x14ac:dyDescent="0.2">
      <c r="A29" s="20"/>
      <c r="B29" s="17"/>
      <c r="C29" s="18"/>
      <c r="D29" s="18"/>
      <c r="E29" s="18"/>
      <c r="F29" s="18"/>
      <c r="G29" s="18"/>
      <c r="H29" s="18"/>
      <c r="I29" s="18"/>
      <c r="J29" s="18"/>
      <c r="K29" s="18"/>
      <c r="L29" s="19"/>
      <c r="M29" s="23"/>
    </row>
    <row r="30" spans="1:13" ht="13.5" x14ac:dyDescent="0.25">
      <c r="A30" s="20"/>
      <c r="B30" s="20"/>
      <c r="C30" s="21"/>
      <c r="D30" s="21"/>
      <c r="E30" s="21"/>
      <c r="F30" s="21"/>
      <c r="G30" s="57" t="s">
        <v>222</v>
      </c>
      <c r="H30" s="21"/>
      <c r="I30" s="21"/>
      <c r="J30" s="21"/>
      <c r="K30" s="21"/>
      <c r="L30" s="23"/>
      <c r="M30" s="23"/>
    </row>
    <row r="31" spans="1:13" x14ac:dyDescent="0.2">
      <c r="A31" s="20"/>
      <c r="B31" s="20"/>
      <c r="C31" s="40"/>
      <c r="D31" s="21"/>
      <c r="E31" s="21"/>
      <c r="F31" s="21"/>
      <c r="G31" s="38">
        <f>G15</f>
        <v>4.4499999999999998E-2</v>
      </c>
      <c r="H31" s="21"/>
      <c r="I31" s="21"/>
      <c r="J31" s="21"/>
      <c r="K31" s="40"/>
      <c r="L31" s="23"/>
      <c r="M31" s="23"/>
    </row>
    <row r="32" spans="1:13" x14ac:dyDescent="0.2">
      <c r="A32" s="20"/>
      <c r="B32" s="20"/>
      <c r="C32" s="22"/>
      <c r="D32" s="21"/>
      <c r="E32" s="21"/>
      <c r="F32" s="21"/>
      <c r="G32" s="24"/>
      <c r="H32" s="21"/>
      <c r="I32" s="21"/>
      <c r="J32" s="21"/>
      <c r="K32" s="22"/>
      <c r="L32" s="23"/>
      <c r="M32" s="23"/>
    </row>
    <row r="33" spans="1:13" x14ac:dyDescent="0.2">
      <c r="A33" s="20"/>
      <c r="B33" s="20"/>
      <c r="C33" s="52">
        <f>C44*C40</f>
        <v>18093600</v>
      </c>
      <c r="D33" s="21"/>
      <c r="E33" s="26" t="s">
        <v>102</v>
      </c>
      <c r="F33" s="26" t="s">
        <v>102</v>
      </c>
      <c r="G33" s="72">
        <f>1+(G31*90/360)</f>
        <v>1.0111250000000001</v>
      </c>
      <c r="H33" s="26" t="s">
        <v>102</v>
      </c>
      <c r="I33" s="26" t="s">
        <v>102</v>
      </c>
      <c r="J33" s="21"/>
      <c r="K33" s="52">
        <f>C33*G33</f>
        <v>18294891.300000001</v>
      </c>
      <c r="L33" s="23"/>
      <c r="M33" s="23"/>
    </row>
    <row r="34" spans="1:13" x14ac:dyDescent="0.2">
      <c r="A34" s="20"/>
      <c r="B34" s="20"/>
      <c r="C34" s="29" t="s">
        <v>103</v>
      </c>
      <c r="D34" s="21"/>
      <c r="E34" s="30"/>
      <c r="F34" s="21"/>
      <c r="G34" s="27"/>
      <c r="H34" s="21"/>
      <c r="I34" s="21"/>
      <c r="J34" s="21"/>
      <c r="K34" s="29" t="s">
        <v>104</v>
      </c>
      <c r="L34" s="23"/>
      <c r="M34" s="23"/>
    </row>
    <row r="35" spans="1:13" ht="13.5" thickBot="1" x14ac:dyDescent="0.25">
      <c r="A35" s="20"/>
      <c r="B35" s="20"/>
      <c r="C35" s="29" t="s">
        <v>103</v>
      </c>
      <c r="D35" s="21"/>
      <c r="E35" s="21"/>
      <c r="F35" s="21"/>
      <c r="G35" s="21"/>
      <c r="H35" s="21"/>
      <c r="I35" s="21"/>
      <c r="J35" s="21"/>
      <c r="K35" s="29" t="s">
        <v>104</v>
      </c>
      <c r="L35" s="23"/>
      <c r="M35" s="23"/>
    </row>
    <row r="36" spans="1:13" ht="13.5" thickTop="1" x14ac:dyDescent="0.2">
      <c r="A36" s="20"/>
      <c r="B36" s="20"/>
      <c r="C36" s="29" t="s">
        <v>103</v>
      </c>
      <c r="D36" s="21"/>
      <c r="E36" s="7"/>
      <c r="F36" s="8"/>
      <c r="G36" s="8"/>
      <c r="H36" s="8"/>
      <c r="I36" s="9"/>
      <c r="J36" s="21"/>
      <c r="K36" s="29" t="s">
        <v>104</v>
      </c>
      <c r="L36" s="23"/>
      <c r="M36" s="23"/>
    </row>
    <row r="37" spans="1:13" x14ac:dyDescent="0.2">
      <c r="A37" s="20"/>
      <c r="B37" s="20"/>
      <c r="C37" s="29" t="s">
        <v>103</v>
      </c>
      <c r="D37" s="21"/>
      <c r="E37" s="10"/>
      <c r="F37" s="6"/>
      <c r="G37" s="6"/>
      <c r="H37" s="6"/>
      <c r="I37" s="11"/>
      <c r="J37" s="21"/>
      <c r="K37" s="29" t="s">
        <v>104</v>
      </c>
      <c r="L37" s="23"/>
      <c r="M37" s="23"/>
    </row>
    <row r="38" spans="1:13" x14ac:dyDescent="0.2">
      <c r="A38" s="20"/>
      <c r="B38" s="20"/>
      <c r="C38" s="29" t="s">
        <v>103</v>
      </c>
      <c r="D38" s="21"/>
      <c r="E38" s="10"/>
      <c r="F38" s="6"/>
      <c r="G38" s="6"/>
      <c r="H38" s="6"/>
      <c r="I38" s="11"/>
      <c r="J38" s="21"/>
      <c r="K38" s="29" t="s">
        <v>104</v>
      </c>
      <c r="L38" s="23"/>
      <c r="M38" s="23"/>
    </row>
    <row r="39" spans="1:13" x14ac:dyDescent="0.2">
      <c r="A39" s="20"/>
      <c r="B39" s="20"/>
      <c r="C39" s="22" t="s">
        <v>340</v>
      </c>
      <c r="D39" s="21"/>
      <c r="E39" s="10"/>
      <c r="F39" s="6"/>
      <c r="G39" s="15" t="s">
        <v>94</v>
      </c>
      <c r="H39" s="6"/>
      <c r="I39" s="11"/>
      <c r="J39" s="21"/>
      <c r="K39" s="22" t="s">
        <v>341</v>
      </c>
      <c r="L39" s="23"/>
      <c r="M39" s="23"/>
    </row>
    <row r="40" spans="1:13" x14ac:dyDescent="0.2">
      <c r="A40" s="20"/>
      <c r="B40" s="20"/>
      <c r="C40" s="39">
        <f>G12</f>
        <v>6.0312000000000001</v>
      </c>
      <c r="D40" s="21"/>
      <c r="E40" s="10"/>
      <c r="F40" s="6"/>
      <c r="G40" s="6"/>
      <c r="H40" s="6"/>
      <c r="I40" s="11"/>
      <c r="J40" s="21"/>
      <c r="K40" s="39">
        <f>G13</f>
        <v>6.0186299999999999</v>
      </c>
      <c r="L40" s="23"/>
      <c r="M40" s="23"/>
    </row>
    <row r="41" spans="1:13" x14ac:dyDescent="0.2">
      <c r="A41" s="20"/>
      <c r="B41" s="20"/>
      <c r="C41" s="29" t="s">
        <v>103</v>
      </c>
      <c r="D41" s="21"/>
      <c r="E41" s="10"/>
      <c r="F41" s="6"/>
      <c r="G41" s="6"/>
      <c r="H41" s="6"/>
      <c r="I41" s="11"/>
      <c r="J41" s="21"/>
      <c r="K41" s="29" t="s">
        <v>104</v>
      </c>
      <c r="L41" s="23"/>
      <c r="M41" s="23"/>
    </row>
    <row r="42" spans="1:13" ht="13.5" thickBot="1" x14ac:dyDescent="0.25">
      <c r="A42" s="20"/>
      <c r="B42" s="20"/>
      <c r="C42" s="29" t="s">
        <v>103</v>
      </c>
      <c r="D42" s="21"/>
      <c r="E42" s="12"/>
      <c r="F42" s="13"/>
      <c r="G42" s="13"/>
      <c r="H42" s="13"/>
      <c r="I42" s="14"/>
      <c r="J42" s="21"/>
      <c r="K42" s="29" t="s">
        <v>104</v>
      </c>
      <c r="L42" s="23"/>
      <c r="M42" s="23"/>
    </row>
    <row r="43" spans="1:13" ht="13.5" thickTop="1" x14ac:dyDescent="0.2">
      <c r="A43" s="20"/>
      <c r="B43" s="20"/>
      <c r="C43" s="29" t="s">
        <v>103</v>
      </c>
      <c r="D43" s="21"/>
      <c r="E43" s="21"/>
      <c r="F43" s="21"/>
      <c r="G43" s="21"/>
      <c r="H43" s="21"/>
      <c r="I43" s="21"/>
      <c r="J43" s="21"/>
      <c r="K43" s="28">
        <f>K33/K40</f>
        <v>3039710.2496747598</v>
      </c>
      <c r="L43" s="23"/>
      <c r="M43" s="23"/>
    </row>
    <row r="44" spans="1:13" x14ac:dyDescent="0.2">
      <c r="A44" s="20"/>
      <c r="B44" s="20"/>
      <c r="C44" s="28">
        <f>G11</f>
        <v>3000000</v>
      </c>
      <c r="D44" s="21"/>
      <c r="E44" s="26" t="s">
        <v>102</v>
      </c>
      <c r="F44" s="26" t="s">
        <v>102</v>
      </c>
      <c r="G44" s="73">
        <f>1+(G47*90/360)</f>
        <v>1.0125</v>
      </c>
      <c r="H44" s="26" t="s">
        <v>102</v>
      </c>
      <c r="I44" s="26" t="s">
        <v>102</v>
      </c>
      <c r="J44" s="48"/>
      <c r="K44" s="59">
        <f>C44*G44</f>
        <v>3037500</v>
      </c>
      <c r="L44" s="23"/>
      <c r="M44" s="23"/>
    </row>
    <row r="45" spans="1:13" x14ac:dyDescent="0.2">
      <c r="A45" s="20"/>
      <c r="B45" s="20"/>
      <c r="C45" s="50" t="s">
        <v>221</v>
      </c>
      <c r="D45" s="21"/>
      <c r="E45" s="30"/>
      <c r="F45" s="21"/>
      <c r="G45" s="27"/>
      <c r="H45" s="30"/>
      <c r="I45" s="21"/>
      <c r="J45" s="21"/>
      <c r="K45" s="148">
        <f>K43-K44</f>
        <v>2210.2496747598052</v>
      </c>
      <c r="L45" s="23"/>
      <c r="M45" s="23"/>
    </row>
    <row r="46" spans="1:13" x14ac:dyDescent="0.2">
      <c r="A46" s="20"/>
      <c r="B46" s="20"/>
      <c r="C46" s="50"/>
      <c r="D46" s="21"/>
      <c r="E46" s="30"/>
      <c r="F46" s="21"/>
      <c r="G46" s="27"/>
      <c r="H46" s="30"/>
      <c r="I46" s="21"/>
      <c r="J46" s="21"/>
      <c r="K46" s="64"/>
      <c r="L46" s="23"/>
      <c r="M46" s="23"/>
    </row>
    <row r="47" spans="1:13" x14ac:dyDescent="0.2">
      <c r="A47" s="20"/>
      <c r="B47" s="20"/>
      <c r="C47" s="21"/>
      <c r="D47" s="21"/>
      <c r="E47" s="21"/>
      <c r="F47" s="21"/>
      <c r="G47" s="38">
        <f>G14</f>
        <v>0.05</v>
      </c>
      <c r="H47" s="21"/>
      <c r="I47" s="21"/>
      <c r="J47" s="21"/>
      <c r="K47" s="21"/>
      <c r="L47" s="23"/>
      <c r="M47" s="23"/>
    </row>
    <row r="48" spans="1:13" ht="13.5" x14ac:dyDescent="0.25">
      <c r="A48" s="20"/>
      <c r="B48" s="20"/>
      <c r="C48" s="115" t="s">
        <v>95</v>
      </c>
      <c r="D48" s="21"/>
      <c r="E48" s="21"/>
      <c r="F48" s="21"/>
      <c r="G48" s="57" t="s">
        <v>223</v>
      </c>
      <c r="H48" s="21"/>
      <c r="I48" s="21"/>
      <c r="J48" s="21"/>
      <c r="K48" s="115" t="s">
        <v>96</v>
      </c>
      <c r="L48" s="23"/>
      <c r="M48" s="23"/>
    </row>
    <row r="49" spans="1:13" ht="13.5" thickBot="1" x14ac:dyDescent="0.25">
      <c r="A49" s="20"/>
      <c r="B49" s="34"/>
      <c r="C49" s="35"/>
      <c r="D49" s="35"/>
      <c r="E49" s="35"/>
      <c r="F49" s="35"/>
      <c r="G49" s="35"/>
      <c r="H49" s="35"/>
      <c r="I49" s="35"/>
      <c r="J49" s="35"/>
      <c r="K49" s="35"/>
      <c r="L49" s="37"/>
      <c r="M49" s="23"/>
    </row>
    <row r="50" spans="1:13" x14ac:dyDescent="0.2">
      <c r="A50" s="20"/>
      <c r="B50" s="21"/>
      <c r="C50" s="21"/>
      <c r="D50" s="21"/>
      <c r="E50" s="21"/>
      <c r="F50" s="21"/>
      <c r="G50" s="21"/>
      <c r="H50" s="21"/>
      <c r="I50" s="21"/>
      <c r="J50" s="21"/>
      <c r="K50" s="21"/>
      <c r="L50" s="21"/>
      <c r="M50" s="23"/>
    </row>
    <row r="51" spans="1:13" x14ac:dyDescent="0.2">
      <c r="A51" s="20"/>
      <c r="B51" s="257" t="s">
        <v>343</v>
      </c>
      <c r="C51" s="257"/>
      <c r="D51" s="257"/>
      <c r="E51" s="257"/>
      <c r="F51" s="257"/>
      <c r="G51" s="257"/>
      <c r="H51" s="257"/>
      <c r="I51" s="257"/>
      <c r="J51" s="257"/>
      <c r="K51" s="257"/>
      <c r="L51" s="257"/>
      <c r="M51" s="23"/>
    </row>
    <row r="52" spans="1:13" x14ac:dyDescent="0.2">
      <c r="A52" s="20"/>
      <c r="B52" s="257"/>
      <c r="C52" s="257"/>
      <c r="D52" s="257"/>
      <c r="E52" s="257"/>
      <c r="F52" s="257"/>
      <c r="G52" s="257"/>
      <c r="H52" s="257"/>
      <c r="I52" s="257"/>
      <c r="J52" s="257"/>
      <c r="K52" s="257"/>
      <c r="L52" s="257"/>
      <c r="M52" s="23"/>
    </row>
    <row r="53" spans="1:13" x14ac:dyDescent="0.2">
      <c r="A53" s="20"/>
      <c r="B53" s="21"/>
      <c r="C53" s="21"/>
      <c r="D53" s="21"/>
      <c r="E53" s="21"/>
      <c r="F53" s="21"/>
      <c r="G53" s="21"/>
      <c r="H53" s="21"/>
      <c r="I53" s="21"/>
      <c r="J53" s="21"/>
      <c r="K53" s="21"/>
      <c r="L53" s="21"/>
      <c r="M53" s="23"/>
    </row>
    <row r="54" spans="1:13" x14ac:dyDescent="0.2">
      <c r="A54" s="20"/>
      <c r="B54" s="44" t="s">
        <v>225</v>
      </c>
      <c r="C54" s="21"/>
      <c r="D54" s="21"/>
      <c r="E54" s="122"/>
      <c r="F54" s="30"/>
      <c r="G54" s="123"/>
      <c r="H54" s="21"/>
      <c r="I54" s="21"/>
      <c r="J54" s="21"/>
      <c r="K54" s="164">
        <f>(K45/C44)*(360/90)</f>
        <v>2.9469995663464069E-3</v>
      </c>
      <c r="L54" s="21"/>
      <c r="M54" s="23"/>
    </row>
    <row r="55" spans="1:13" x14ac:dyDescent="0.2">
      <c r="A55" s="20"/>
      <c r="B55" s="21"/>
      <c r="C55" s="21"/>
      <c r="D55" s="21"/>
      <c r="E55" s="124"/>
      <c r="F55" s="21"/>
      <c r="G55" s="21"/>
      <c r="H55" s="21"/>
      <c r="I55" s="21"/>
      <c r="J55" s="21"/>
      <c r="K55" s="21"/>
      <c r="L55" s="21"/>
      <c r="M55" s="23"/>
    </row>
    <row r="56" spans="1:13" ht="13.5" thickBot="1" x14ac:dyDescent="0.25">
      <c r="A56" s="34"/>
      <c r="B56" s="35"/>
      <c r="C56" s="35"/>
      <c r="D56" s="35"/>
      <c r="E56" s="35"/>
      <c r="F56" s="35"/>
      <c r="G56" s="35"/>
      <c r="H56" s="35"/>
      <c r="I56" s="35"/>
      <c r="J56" s="35"/>
      <c r="K56" s="35"/>
      <c r="L56" s="35"/>
      <c r="M56" s="37"/>
    </row>
  </sheetData>
  <mergeCells count="6">
    <mergeCell ref="B26:L27"/>
    <mergeCell ref="B51:L52"/>
    <mergeCell ref="B2:L2"/>
    <mergeCell ref="C10:E10"/>
    <mergeCell ref="B4:L8"/>
    <mergeCell ref="B17:L20"/>
  </mergeCells>
  <phoneticPr fontId="0" type="noConversion"/>
  <printOptions horizontalCentered="1"/>
  <pageMargins left="0.75" right="0.75" top="1" bottom="1" header="0.5" footer="0.5"/>
  <pageSetup paperSize="283"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workbookViewId="0"/>
  </sheetViews>
  <sheetFormatPr defaultColWidth="9.140625" defaultRowHeight="12.75" x14ac:dyDescent="0.2"/>
  <cols>
    <col min="1" max="1" width="2.7109375" style="1" customWidth="1"/>
    <col min="2" max="2" width="40.7109375" style="1" customWidth="1"/>
    <col min="3" max="3" width="2.7109375" style="1" customWidth="1"/>
    <col min="4" max="4" width="14.7109375" style="1" customWidth="1"/>
    <col min="5" max="5" width="6.7109375" style="1" customWidth="1"/>
    <col min="6" max="6" width="14.7109375" style="1" customWidth="1"/>
    <col min="7" max="7" width="2.7109375" style="1" customWidth="1"/>
    <col min="8" max="16384" width="9.140625" style="1"/>
  </cols>
  <sheetData>
    <row r="1" spans="1:7" x14ac:dyDescent="0.2">
      <c r="A1" s="17"/>
      <c r="B1" s="18"/>
      <c r="C1" s="18"/>
      <c r="D1" s="18"/>
      <c r="E1" s="18"/>
      <c r="F1" s="18"/>
      <c r="G1" s="19"/>
    </row>
    <row r="2" spans="1:7" ht="18.75" x14ac:dyDescent="0.25">
      <c r="A2" s="2"/>
      <c r="B2" s="256" t="s">
        <v>449</v>
      </c>
      <c r="C2" s="256"/>
      <c r="D2" s="256"/>
      <c r="E2" s="261"/>
      <c r="F2" s="261"/>
      <c r="G2" s="4"/>
    </row>
    <row r="3" spans="1:7" x14ac:dyDescent="0.2">
      <c r="A3" s="20"/>
      <c r="B3" s="21"/>
      <c r="C3" s="21"/>
      <c r="D3" s="76"/>
      <c r="E3" s="21"/>
      <c r="F3" s="76"/>
      <c r="G3" s="23"/>
    </row>
    <row r="4" spans="1:7" ht="12.75" customHeight="1" x14ac:dyDescent="0.2">
      <c r="A4" s="20"/>
      <c r="B4" s="283" t="s">
        <v>437</v>
      </c>
      <c r="C4" s="283"/>
      <c r="D4" s="283"/>
      <c r="E4" s="283"/>
      <c r="F4" s="283"/>
      <c r="G4" s="23"/>
    </row>
    <row r="5" spans="1:7" x14ac:dyDescent="0.2">
      <c r="A5" s="20"/>
      <c r="B5" s="283"/>
      <c r="C5" s="283"/>
      <c r="D5" s="283"/>
      <c r="E5" s="283"/>
      <c r="F5" s="283"/>
      <c r="G5" s="23"/>
    </row>
    <row r="6" spans="1:7" x14ac:dyDescent="0.2">
      <c r="A6" s="20"/>
      <c r="B6" s="283"/>
      <c r="C6" s="283"/>
      <c r="D6" s="283"/>
      <c r="E6" s="283"/>
      <c r="F6" s="283"/>
      <c r="G6" s="23"/>
    </row>
    <row r="7" spans="1:7" x14ac:dyDescent="0.2">
      <c r="A7" s="20"/>
      <c r="B7" s="21"/>
      <c r="C7" s="21"/>
      <c r="D7" s="76"/>
      <c r="E7" s="21"/>
      <c r="F7" s="76"/>
      <c r="G7" s="23"/>
    </row>
    <row r="8" spans="1:7" ht="13.5" thickBot="1" x14ac:dyDescent="0.25">
      <c r="A8" s="20"/>
      <c r="B8" s="44" t="s">
        <v>6</v>
      </c>
      <c r="C8" s="21"/>
      <c r="D8" s="48" t="s">
        <v>269</v>
      </c>
      <c r="E8" s="21"/>
      <c r="F8" s="48" t="s">
        <v>59</v>
      </c>
      <c r="G8" s="23"/>
    </row>
    <row r="9" spans="1:7" x14ac:dyDescent="0.2">
      <c r="A9" s="20"/>
      <c r="B9" s="18" t="s">
        <v>278</v>
      </c>
      <c r="C9" s="18"/>
      <c r="D9" s="194">
        <v>1.3264</v>
      </c>
      <c r="E9" s="18"/>
      <c r="F9" s="194">
        <v>1.3264</v>
      </c>
      <c r="G9" s="85"/>
    </row>
    <row r="10" spans="1:7" x14ac:dyDescent="0.2">
      <c r="A10" s="20"/>
      <c r="B10" s="21" t="s">
        <v>60</v>
      </c>
      <c r="C10" s="21"/>
      <c r="D10" s="81">
        <v>3.9E-2</v>
      </c>
      <c r="E10" s="21"/>
      <c r="F10" s="81">
        <v>4.4999999999999998E-2</v>
      </c>
      <c r="G10" s="23"/>
    </row>
    <row r="11" spans="1:7" ht="13.5" thickBot="1" x14ac:dyDescent="0.25">
      <c r="A11" s="20"/>
      <c r="B11" s="35" t="s">
        <v>61</v>
      </c>
      <c r="C11" s="35"/>
      <c r="D11" s="193" t="s">
        <v>344</v>
      </c>
      <c r="E11" s="35"/>
      <c r="F11" s="195">
        <v>1.2500000000000001E-2</v>
      </c>
      <c r="G11" s="23"/>
    </row>
    <row r="12" spans="1:7" x14ac:dyDescent="0.2">
      <c r="A12" s="20"/>
      <c r="B12" s="21"/>
      <c r="C12" s="21"/>
      <c r="D12" s="21"/>
      <c r="E12" s="21"/>
      <c r="F12" s="21"/>
      <c r="G12" s="23"/>
    </row>
    <row r="13" spans="1:7" x14ac:dyDescent="0.2">
      <c r="A13" s="20"/>
      <c r="B13" s="21" t="s">
        <v>69</v>
      </c>
      <c r="C13" s="21"/>
      <c r="D13" s="21"/>
      <c r="E13" s="21"/>
      <c r="F13" s="21"/>
      <c r="G13" s="23"/>
    </row>
    <row r="14" spans="1:7" x14ac:dyDescent="0.2">
      <c r="A14" s="20"/>
      <c r="B14" s="21" t="s">
        <v>70</v>
      </c>
      <c r="C14" s="21"/>
      <c r="D14" s="21"/>
      <c r="E14" s="21"/>
      <c r="F14" s="21"/>
      <c r="G14" s="23"/>
    </row>
    <row r="15" spans="1:7" x14ac:dyDescent="0.2">
      <c r="A15" s="20"/>
      <c r="B15" s="192"/>
      <c r="C15" s="192"/>
      <c r="D15" s="192"/>
      <c r="E15" s="192"/>
      <c r="F15" s="192"/>
      <c r="G15" s="23"/>
    </row>
    <row r="16" spans="1:7" x14ac:dyDescent="0.2">
      <c r="A16" s="20"/>
      <c r="B16" s="21"/>
      <c r="C16" s="21"/>
      <c r="D16" s="21"/>
      <c r="E16" s="21"/>
      <c r="F16" s="21"/>
      <c r="G16" s="23"/>
    </row>
    <row r="17" spans="1:7" x14ac:dyDescent="0.2">
      <c r="A17" s="20"/>
      <c r="B17" s="44" t="s">
        <v>69</v>
      </c>
      <c r="C17" s="21"/>
      <c r="D17" s="21"/>
      <c r="E17" s="21"/>
      <c r="F17" s="21"/>
      <c r="G17" s="23"/>
    </row>
    <row r="18" spans="1:7" x14ac:dyDescent="0.2">
      <c r="A18" s="20"/>
      <c r="B18" s="44"/>
      <c r="C18" s="21"/>
      <c r="D18" s="21"/>
      <c r="E18" s="21"/>
      <c r="F18" s="21"/>
      <c r="G18" s="23"/>
    </row>
    <row r="19" spans="1:7" x14ac:dyDescent="0.2">
      <c r="A19" s="20"/>
      <c r="B19" s="21" t="s">
        <v>226</v>
      </c>
      <c r="C19" s="21"/>
      <c r="D19" s="21"/>
      <c r="E19" s="21"/>
      <c r="F19" s="21"/>
      <c r="G19" s="23"/>
    </row>
    <row r="20" spans="1:7" x14ac:dyDescent="0.2">
      <c r="A20" s="20"/>
      <c r="B20" s="21"/>
      <c r="C20" s="21"/>
      <c r="D20" s="121"/>
      <c r="E20" s="21"/>
      <c r="F20" s="121"/>
      <c r="G20" s="23"/>
    </row>
    <row r="21" spans="1:7" x14ac:dyDescent="0.2">
      <c r="A21" s="20"/>
      <c r="B21" s="21" t="s">
        <v>63</v>
      </c>
      <c r="C21" s="21"/>
      <c r="D21" s="21"/>
      <c r="E21" s="21"/>
      <c r="F21" s="21"/>
      <c r="G21" s="23"/>
    </row>
    <row r="22" spans="1:7" x14ac:dyDescent="0.2">
      <c r="A22" s="20"/>
      <c r="B22" s="21"/>
      <c r="C22" s="21"/>
      <c r="D22" s="21"/>
      <c r="E22" s="21"/>
      <c r="F22" s="21"/>
      <c r="G22" s="23"/>
    </row>
    <row r="23" spans="1:7" x14ac:dyDescent="0.2">
      <c r="A23" s="20"/>
      <c r="B23" s="21" t="s">
        <v>64</v>
      </c>
      <c r="C23" s="21"/>
      <c r="D23" s="21"/>
      <c r="E23" s="21"/>
      <c r="F23" s="21"/>
      <c r="G23" s="23"/>
    </row>
    <row r="24" spans="1:7" x14ac:dyDescent="0.2">
      <c r="A24" s="20"/>
      <c r="B24" s="21" t="s">
        <v>68</v>
      </c>
      <c r="C24" s="21"/>
      <c r="D24" s="92">
        <f>1+D10</f>
        <v>1.0389999999999999</v>
      </c>
      <c r="E24" s="21"/>
      <c r="F24" s="92">
        <f>1+F10</f>
        <v>1.0449999999999999</v>
      </c>
      <c r="G24" s="23"/>
    </row>
    <row r="25" spans="1:7" x14ac:dyDescent="0.2">
      <c r="A25" s="20"/>
      <c r="B25" s="21" t="s">
        <v>65</v>
      </c>
      <c r="C25" s="21"/>
      <c r="D25" s="125" t="s">
        <v>62</v>
      </c>
      <c r="E25" s="21"/>
      <c r="F25" s="92">
        <f>1+F11</f>
        <v>1.0125</v>
      </c>
      <c r="G25" s="23"/>
    </row>
    <row r="26" spans="1:7" x14ac:dyDescent="0.2">
      <c r="A26" s="20"/>
      <c r="B26" s="21" t="s">
        <v>66</v>
      </c>
      <c r="C26" s="21"/>
      <c r="D26" s="92">
        <f>F26</f>
        <v>1.0320987654320988</v>
      </c>
      <c r="E26" s="22" t="s">
        <v>182</v>
      </c>
      <c r="F26" s="151">
        <f>F24/F25</f>
        <v>1.0320987654320988</v>
      </c>
      <c r="G26" s="23"/>
    </row>
    <row r="27" spans="1:7" x14ac:dyDescent="0.2">
      <c r="A27" s="20"/>
      <c r="B27" s="21" t="s">
        <v>67</v>
      </c>
      <c r="C27" s="21"/>
      <c r="D27" s="21"/>
      <c r="E27" s="21"/>
      <c r="F27" s="150">
        <f>F26-1</f>
        <v>3.2098765432098775E-2</v>
      </c>
      <c r="G27" s="23"/>
    </row>
    <row r="28" spans="1:7" x14ac:dyDescent="0.2">
      <c r="A28" s="20"/>
      <c r="B28" s="21"/>
      <c r="C28" s="21"/>
      <c r="D28" s="21"/>
      <c r="E28" s="21"/>
      <c r="F28" s="21"/>
      <c r="G28" s="23"/>
    </row>
    <row r="29" spans="1:7" x14ac:dyDescent="0.2">
      <c r="A29" s="20"/>
      <c r="B29" s="44" t="s">
        <v>270</v>
      </c>
      <c r="C29" s="21"/>
      <c r="D29" s="150">
        <f>(D24/F26)-1</f>
        <v>6.6866028708132408E-3</v>
      </c>
      <c r="E29" s="21"/>
      <c r="F29" s="21"/>
      <c r="G29" s="23"/>
    </row>
    <row r="30" spans="1:7" x14ac:dyDescent="0.2">
      <c r="A30" s="20"/>
      <c r="B30" s="21"/>
      <c r="C30" s="21"/>
      <c r="D30" s="21"/>
      <c r="E30" s="21"/>
      <c r="F30" s="21"/>
      <c r="G30" s="23"/>
    </row>
    <row r="31" spans="1:7" x14ac:dyDescent="0.2">
      <c r="A31" s="20"/>
      <c r="B31" s="21"/>
      <c r="C31" s="21"/>
      <c r="D31" s="21"/>
      <c r="E31" s="21"/>
      <c r="F31" s="21"/>
      <c r="G31" s="23"/>
    </row>
    <row r="32" spans="1:7" x14ac:dyDescent="0.2">
      <c r="A32" s="20"/>
      <c r="B32" s="44" t="s">
        <v>70</v>
      </c>
      <c r="C32" s="21"/>
      <c r="D32" s="21"/>
      <c r="E32" s="21"/>
      <c r="F32" s="21"/>
      <c r="G32" s="23"/>
    </row>
    <row r="33" spans="1:7" x14ac:dyDescent="0.2">
      <c r="A33" s="20"/>
      <c r="B33" s="21"/>
      <c r="C33" s="21"/>
      <c r="D33" s="21"/>
      <c r="E33" s="21"/>
      <c r="F33" s="21"/>
      <c r="G33" s="23"/>
    </row>
    <row r="34" spans="1:7" x14ac:dyDescent="0.2">
      <c r="A34" s="20"/>
      <c r="B34" s="21" t="s">
        <v>278</v>
      </c>
      <c r="C34" s="21"/>
      <c r="D34" s="126">
        <f>D9</f>
        <v>1.3264</v>
      </c>
      <c r="E34" s="21"/>
      <c r="F34" s="21"/>
      <c r="G34" s="23"/>
    </row>
    <row r="35" spans="1:7" x14ac:dyDescent="0.2">
      <c r="A35" s="20"/>
      <c r="B35" s="21" t="s">
        <v>71</v>
      </c>
      <c r="C35" s="21"/>
      <c r="D35" s="92">
        <f>F10</f>
        <v>4.4999999999999998E-2</v>
      </c>
      <c r="E35" s="21"/>
      <c r="F35" s="21"/>
      <c r="G35" s="23"/>
    </row>
    <row r="36" spans="1:7" x14ac:dyDescent="0.2">
      <c r="A36" s="20"/>
      <c r="B36" s="21" t="s">
        <v>72</v>
      </c>
      <c r="C36" s="21"/>
      <c r="D36" s="92">
        <f>D10</f>
        <v>3.9E-2</v>
      </c>
      <c r="E36" s="21"/>
      <c r="F36" s="21"/>
      <c r="G36" s="23"/>
    </row>
    <row r="37" spans="1:7" x14ac:dyDescent="0.2">
      <c r="A37" s="20"/>
      <c r="B37" s="44" t="s">
        <v>279</v>
      </c>
      <c r="C37" s="21"/>
      <c r="D37" s="165">
        <f>D34*(1+D35)/(1+D36)</f>
        <v>1.3340596727622716</v>
      </c>
      <c r="E37" s="21"/>
      <c r="F37" s="21"/>
      <c r="G37" s="23"/>
    </row>
    <row r="38" spans="1:7" ht="13.5" thickBot="1" x14ac:dyDescent="0.25">
      <c r="A38" s="34"/>
      <c r="B38" s="35"/>
      <c r="C38" s="35"/>
      <c r="D38" s="35"/>
      <c r="E38" s="35"/>
      <c r="F38" s="35"/>
      <c r="G38" s="37"/>
    </row>
  </sheetData>
  <mergeCells count="2">
    <mergeCell ref="B2:F2"/>
    <mergeCell ref="B4:F6"/>
  </mergeCells>
  <phoneticPr fontId="0" type="noConversion"/>
  <printOptions horizontalCentered="1"/>
  <pageMargins left="0.75" right="0.75" top="1" bottom="1" header="0.5" footer="0.5"/>
  <pageSetup paperSize="2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sheetViews>
  <sheetFormatPr defaultColWidth="9.140625" defaultRowHeight="12.75" x14ac:dyDescent="0.2"/>
  <cols>
    <col min="1" max="1" width="2.7109375" style="1" customWidth="1"/>
    <col min="2" max="2" width="50.7109375" style="1" customWidth="1"/>
    <col min="3" max="3" width="2.7109375" style="1" customWidth="1"/>
    <col min="4" max="4" width="18.7109375" style="1" customWidth="1"/>
    <col min="5" max="5" width="2.7109375" style="1" customWidth="1"/>
    <col min="6" max="16384" width="9.140625" style="1"/>
  </cols>
  <sheetData>
    <row r="1" spans="1:5" x14ac:dyDescent="0.2">
      <c r="A1" s="17"/>
      <c r="B1" s="18"/>
      <c r="C1" s="18"/>
      <c r="D1" s="18"/>
      <c r="E1" s="19"/>
    </row>
    <row r="2" spans="1:5" ht="18.75" x14ac:dyDescent="0.2">
      <c r="A2" s="2"/>
      <c r="B2" s="256" t="s">
        <v>448</v>
      </c>
      <c r="C2" s="256"/>
      <c r="D2" s="256"/>
      <c r="E2" s="4"/>
    </row>
    <row r="3" spans="1:5" x14ac:dyDescent="0.2">
      <c r="A3" s="20"/>
      <c r="B3" s="127"/>
      <c r="C3" s="21"/>
      <c r="D3" s="76"/>
      <c r="E3" s="23"/>
    </row>
    <row r="4" spans="1:5" x14ac:dyDescent="0.2">
      <c r="A4" s="20"/>
      <c r="B4" s="257" t="s">
        <v>271</v>
      </c>
      <c r="C4" s="259"/>
      <c r="D4" s="259"/>
      <c r="E4" s="23"/>
    </row>
    <row r="5" spans="1:5" x14ac:dyDescent="0.2">
      <c r="A5" s="20"/>
      <c r="B5" s="259"/>
      <c r="C5" s="259"/>
      <c r="D5" s="259"/>
      <c r="E5" s="23"/>
    </row>
    <row r="6" spans="1:5" x14ac:dyDescent="0.2">
      <c r="A6" s="20"/>
      <c r="B6" s="259"/>
      <c r="C6" s="259"/>
      <c r="D6" s="259"/>
      <c r="E6" s="23"/>
    </row>
    <row r="7" spans="1:5" x14ac:dyDescent="0.2">
      <c r="A7" s="20"/>
      <c r="B7" s="259"/>
      <c r="C7" s="259"/>
      <c r="D7" s="259"/>
      <c r="E7" s="23"/>
    </row>
    <row r="8" spans="1:5" x14ac:dyDescent="0.2">
      <c r="A8" s="20"/>
      <c r="B8" s="259"/>
      <c r="C8" s="259"/>
      <c r="D8" s="259"/>
      <c r="E8" s="23"/>
    </row>
    <row r="9" spans="1:5" x14ac:dyDescent="0.2">
      <c r="A9" s="20"/>
      <c r="B9" s="259"/>
      <c r="C9" s="259"/>
      <c r="D9" s="259"/>
      <c r="E9" s="23"/>
    </row>
    <row r="10" spans="1:5" x14ac:dyDescent="0.2">
      <c r="A10" s="20"/>
      <c r="B10" s="259"/>
      <c r="C10" s="259"/>
      <c r="D10" s="259"/>
      <c r="E10" s="23"/>
    </row>
    <row r="11" spans="1:5" x14ac:dyDescent="0.2">
      <c r="A11" s="20"/>
      <c r="B11" s="259"/>
      <c r="C11" s="259"/>
      <c r="D11" s="259"/>
      <c r="E11" s="23"/>
    </row>
    <row r="12" spans="1:5" x14ac:dyDescent="0.2">
      <c r="A12" s="20"/>
      <c r="B12" s="21"/>
      <c r="C12" s="21"/>
      <c r="D12" s="76"/>
      <c r="E12" s="23"/>
    </row>
    <row r="13" spans="1:5" x14ac:dyDescent="0.2">
      <c r="A13" s="20"/>
      <c r="B13" s="79" t="s">
        <v>6</v>
      </c>
      <c r="C13" s="21"/>
      <c r="D13" s="80" t="s">
        <v>1</v>
      </c>
      <c r="E13" s="23"/>
    </row>
    <row r="14" spans="1:5" x14ac:dyDescent="0.2">
      <c r="A14" s="20"/>
      <c r="B14" s="21" t="s">
        <v>278</v>
      </c>
      <c r="C14" s="21"/>
      <c r="D14" s="128">
        <v>1.3620000000000001</v>
      </c>
      <c r="E14" s="85"/>
    </row>
    <row r="15" spans="1:5" x14ac:dyDescent="0.2">
      <c r="A15" s="20"/>
      <c r="B15" s="21" t="s">
        <v>90</v>
      </c>
      <c r="C15" s="21"/>
      <c r="D15" s="97">
        <v>2.5000000000000001E-2</v>
      </c>
      <c r="E15" s="23"/>
    </row>
    <row r="16" spans="1:5" x14ac:dyDescent="0.2">
      <c r="A16" s="20"/>
      <c r="B16" s="21" t="s">
        <v>227</v>
      </c>
      <c r="C16" s="21"/>
      <c r="D16" s="97">
        <v>3.5000000000000003E-2</v>
      </c>
      <c r="E16" s="23"/>
    </row>
    <row r="17" spans="1:5" x14ac:dyDescent="0.2">
      <c r="A17" s="20"/>
      <c r="B17" s="21" t="s">
        <v>280</v>
      </c>
      <c r="C17" s="21"/>
      <c r="D17" s="129">
        <v>9800</v>
      </c>
      <c r="E17" s="23"/>
    </row>
    <row r="18" spans="1:5" x14ac:dyDescent="0.2">
      <c r="A18" s="20"/>
      <c r="B18" s="21"/>
      <c r="C18" s="21"/>
      <c r="D18" s="106"/>
      <c r="E18" s="23"/>
    </row>
    <row r="19" spans="1:5" x14ac:dyDescent="0.2">
      <c r="A19" s="20"/>
      <c r="B19" s="79" t="s">
        <v>92</v>
      </c>
      <c r="C19" s="21"/>
      <c r="D19" s="80" t="s">
        <v>1</v>
      </c>
      <c r="E19" s="23"/>
    </row>
    <row r="20" spans="1:5" x14ac:dyDescent="0.2">
      <c r="A20" s="20"/>
      <c r="B20" s="21"/>
      <c r="C20" s="21"/>
      <c r="D20" s="21"/>
      <c r="E20" s="23"/>
    </row>
    <row r="21" spans="1:5" x14ac:dyDescent="0.2">
      <c r="A21" s="20"/>
      <c r="B21" s="44" t="s">
        <v>281</v>
      </c>
      <c r="C21" s="21"/>
      <c r="D21" s="119">
        <f>D14*(1+D15)/(1+D16)</f>
        <v>1.348840579710145</v>
      </c>
      <c r="E21" s="23"/>
    </row>
    <row r="22" spans="1:5" x14ac:dyDescent="0.2">
      <c r="A22" s="20"/>
      <c r="B22" s="21"/>
      <c r="C22" s="21"/>
      <c r="D22" s="119"/>
      <c r="E22" s="23"/>
    </row>
    <row r="23" spans="1:5" x14ac:dyDescent="0.2">
      <c r="A23" s="20"/>
      <c r="B23" s="21" t="s">
        <v>264</v>
      </c>
      <c r="C23" s="21"/>
      <c r="D23" s="21"/>
      <c r="E23" s="23"/>
    </row>
    <row r="24" spans="1:5" x14ac:dyDescent="0.2">
      <c r="A24" s="20"/>
      <c r="B24" s="21"/>
      <c r="C24" s="21"/>
      <c r="D24" s="21"/>
      <c r="E24" s="23"/>
    </row>
    <row r="25" spans="1:5" x14ac:dyDescent="0.2">
      <c r="A25" s="20"/>
      <c r="B25" s="44" t="s">
        <v>183</v>
      </c>
      <c r="C25" s="21"/>
      <c r="D25" s="52">
        <f>D17*(1+D16)</f>
        <v>10143</v>
      </c>
      <c r="E25" s="23"/>
    </row>
    <row r="26" spans="1:5" x14ac:dyDescent="0.2">
      <c r="A26" s="20"/>
      <c r="B26" s="21"/>
      <c r="C26" s="21"/>
      <c r="D26" s="21"/>
      <c r="E26" s="23"/>
    </row>
    <row r="27" spans="1:5" x14ac:dyDescent="0.2">
      <c r="A27" s="20"/>
      <c r="B27" s="21" t="s">
        <v>228</v>
      </c>
      <c r="C27" s="21"/>
      <c r="D27" s="21"/>
      <c r="E27" s="23"/>
    </row>
    <row r="28" spans="1:5" x14ac:dyDescent="0.2">
      <c r="A28" s="20"/>
      <c r="B28" s="21"/>
      <c r="C28" s="21"/>
      <c r="D28" s="21"/>
      <c r="E28" s="23"/>
    </row>
    <row r="29" spans="1:5" x14ac:dyDescent="0.2">
      <c r="A29" s="20"/>
      <c r="B29" s="44" t="s">
        <v>91</v>
      </c>
      <c r="C29" s="21"/>
      <c r="D29" s="148">
        <f>D25*D21</f>
        <v>13681.29</v>
      </c>
      <c r="E29" s="23"/>
    </row>
    <row r="30" spans="1:5" x14ac:dyDescent="0.2">
      <c r="A30" s="20"/>
      <c r="B30" s="21"/>
      <c r="C30" s="21"/>
      <c r="D30" s="21"/>
      <c r="E30" s="23"/>
    </row>
    <row r="31" spans="1:5" x14ac:dyDescent="0.2">
      <c r="A31" s="20"/>
      <c r="B31" s="21" t="s">
        <v>93</v>
      </c>
      <c r="C31" s="21"/>
      <c r="D31" s="21"/>
      <c r="E31" s="23"/>
    </row>
    <row r="32" spans="1:5" x14ac:dyDescent="0.2">
      <c r="A32" s="20"/>
      <c r="B32" s="21"/>
      <c r="C32" s="21"/>
      <c r="D32" s="21"/>
      <c r="E32" s="23"/>
    </row>
    <row r="33" spans="1:5" x14ac:dyDescent="0.2">
      <c r="A33" s="20"/>
      <c r="B33" s="257" t="s">
        <v>229</v>
      </c>
      <c r="C33" s="257"/>
      <c r="D33" s="257"/>
      <c r="E33" s="23"/>
    </row>
    <row r="34" spans="1:5" x14ac:dyDescent="0.2">
      <c r="A34" s="20"/>
      <c r="B34" s="257"/>
      <c r="C34" s="257"/>
      <c r="D34" s="257"/>
      <c r="E34" s="23"/>
    </row>
    <row r="35" spans="1:5" x14ac:dyDescent="0.2">
      <c r="A35" s="20"/>
      <c r="B35" s="257"/>
      <c r="C35" s="257"/>
      <c r="D35" s="257"/>
      <c r="E35" s="23"/>
    </row>
    <row r="36" spans="1:5" ht="13.5" thickBot="1" x14ac:dyDescent="0.25">
      <c r="A36" s="34"/>
      <c r="B36" s="35"/>
      <c r="C36" s="35"/>
      <c r="D36" s="35"/>
      <c r="E36" s="37"/>
    </row>
  </sheetData>
  <mergeCells count="3">
    <mergeCell ref="B2:D2"/>
    <mergeCell ref="B4:D11"/>
    <mergeCell ref="B33:D35"/>
  </mergeCells>
  <phoneticPr fontId="0" type="noConversion"/>
  <printOptions horizontalCentered="1"/>
  <pageMargins left="0.75" right="0.75" top="1" bottom="1" header="0.5" footer="0.5"/>
  <pageSetup paperSize="2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450</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ht="12.75" customHeight="1" x14ac:dyDescent="0.2">
      <c r="A4" s="20"/>
      <c r="B4" s="283" t="s">
        <v>345</v>
      </c>
      <c r="C4" s="283"/>
      <c r="D4" s="283"/>
      <c r="E4" s="283"/>
      <c r="F4" s="283"/>
      <c r="G4" s="283"/>
      <c r="H4" s="283"/>
      <c r="I4" s="283"/>
      <c r="J4" s="283"/>
      <c r="K4" s="283"/>
      <c r="L4" s="283"/>
      <c r="M4" s="23"/>
    </row>
    <row r="5" spans="1:13" x14ac:dyDescent="0.2">
      <c r="A5" s="20"/>
      <c r="B5" s="283"/>
      <c r="C5" s="283"/>
      <c r="D5" s="283"/>
      <c r="E5" s="283"/>
      <c r="F5" s="283"/>
      <c r="G5" s="283"/>
      <c r="H5" s="283"/>
      <c r="I5" s="283"/>
      <c r="J5" s="283"/>
      <c r="K5" s="283"/>
      <c r="L5" s="283"/>
      <c r="M5" s="23"/>
    </row>
    <row r="6" spans="1:13" x14ac:dyDescent="0.2">
      <c r="A6" s="20"/>
      <c r="B6" s="283"/>
      <c r="C6" s="283"/>
      <c r="D6" s="283"/>
      <c r="E6" s="283"/>
      <c r="F6" s="283"/>
      <c r="G6" s="283"/>
      <c r="H6" s="283"/>
      <c r="I6" s="283"/>
      <c r="J6" s="283"/>
      <c r="K6" s="283"/>
      <c r="L6" s="283"/>
      <c r="M6" s="23"/>
    </row>
    <row r="7" spans="1:13" x14ac:dyDescent="0.2">
      <c r="A7" s="20"/>
      <c r="B7" s="283"/>
      <c r="C7" s="283"/>
      <c r="D7" s="283"/>
      <c r="E7" s="283"/>
      <c r="F7" s="283"/>
      <c r="G7" s="283"/>
      <c r="H7" s="283"/>
      <c r="I7" s="283"/>
      <c r="J7" s="283"/>
      <c r="K7" s="283"/>
      <c r="L7" s="283"/>
      <c r="M7" s="23"/>
    </row>
    <row r="8" spans="1:13" x14ac:dyDescent="0.2">
      <c r="A8" s="20"/>
      <c r="B8" s="283"/>
      <c r="C8" s="283"/>
      <c r="D8" s="283"/>
      <c r="E8" s="283"/>
      <c r="F8" s="283"/>
      <c r="G8" s="283"/>
      <c r="H8" s="283"/>
      <c r="I8" s="283"/>
      <c r="J8" s="283"/>
      <c r="K8" s="283"/>
      <c r="L8" s="283"/>
      <c r="M8" s="23"/>
    </row>
    <row r="9" spans="1:13" x14ac:dyDescent="0.2">
      <c r="A9" s="20"/>
      <c r="B9" s="283"/>
      <c r="C9" s="283"/>
      <c r="D9" s="283"/>
      <c r="E9" s="283"/>
      <c r="F9" s="283"/>
      <c r="G9" s="283"/>
      <c r="H9" s="283"/>
      <c r="I9" s="283"/>
      <c r="J9" s="283"/>
      <c r="K9" s="283"/>
      <c r="L9" s="283"/>
      <c r="M9" s="23"/>
    </row>
    <row r="10" spans="1:13" x14ac:dyDescent="0.2">
      <c r="A10" s="20"/>
      <c r="B10" s="270" t="s">
        <v>346</v>
      </c>
      <c r="C10" s="270"/>
      <c r="D10" s="270"/>
      <c r="E10" s="270"/>
      <c r="F10" s="270"/>
      <c r="G10" s="270"/>
      <c r="H10" s="270"/>
      <c r="I10" s="270"/>
      <c r="J10" s="270"/>
      <c r="K10" s="270"/>
      <c r="L10" s="196"/>
      <c r="M10" s="23"/>
    </row>
    <row r="11" spans="1:13" x14ac:dyDescent="0.2">
      <c r="A11" s="20"/>
      <c r="B11" s="270"/>
      <c r="C11" s="270"/>
      <c r="D11" s="270"/>
      <c r="E11" s="270"/>
      <c r="F11" s="270"/>
      <c r="G11" s="270"/>
      <c r="H11" s="270"/>
      <c r="I11" s="270"/>
      <c r="J11" s="270"/>
      <c r="K11" s="270"/>
      <c r="L11" s="196"/>
      <c r="M11" s="23"/>
    </row>
    <row r="12" spans="1:13" x14ac:dyDescent="0.2">
      <c r="A12" s="20"/>
      <c r="B12" s="270"/>
      <c r="C12" s="270"/>
      <c r="D12" s="270"/>
      <c r="E12" s="270"/>
      <c r="F12" s="270"/>
      <c r="G12" s="270"/>
      <c r="H12" s="270"/>
      <c r="I12" s="270"/>
      <c r="J12" s="270"/>
      <c r="K12" s="270"/>
      <c r="L12" s="196"/>
      <c r="M12" s="23"/>
    </row>
    <row r="13" spans="1:13" x14ac:dyDescent="0.2">
      <c r="A13" s="20"/>
      <c r="B13" s="196"/>
      <c r="C13" s="196"/>
      <c r="D13" s="196"/>
      <c r="E13" s="196"/>
      <c r="F13" s="196"/>
      <c r="G13" s="196"/>
      <c r="H13" s="196"/>
      <c r="I13" s="196"/>
      <c r="J13" s="196"/>
      <c r="K13" s="196"/>
      <c r="L13" s="196"/>
      <c r="M13" s="23"/>
    </row>
    <row r="14" spans="1:13" x14ac:dyDescent="0.2">
      <c r="A14" s="20"/>
      <c r="B14" s="270" t="s">
        <v>347</v>
      </c>
      <c r="C14" s="270"/>
      <c r="D14" s="270"/>
      <c r="E14" s="270"/>
      <c r="F14" s="270"/>
      <c r="G14" s="270"/>
      <c r="H14" s="270"/>
      <c r="I14" s="270"/>
      <c r="J14" s="270"/>
      <c r="K14" s="270"/>
      <c r="L14" s="196"/>
      <c r="M14" s="23"/>
    </row>
    <row r="15" spans="1:13" x14ac:dyDescent="0.2">
      <c r="A15" s="20"/>
      <c r="B15" s="270"/>
      <c r="C15" s="270"/>
      <c r="D15" s="270"/>
      <c r="E15" s="270"/>
      <c r="F15" s="270"/>
      <c r="G15" s="270"/>
      <c r="H15" s="270"/>
      <c r="I15" s="270"/>
      <c r="J15" s="270"/>
      <c r="K15" s="270"/>
      <c r="L15" s="196"/>
      <c r="M15" s="23"/>
    </row>
    <row r="16" spans="1:13" x14ac:dyDescent="0.2">
      <c r="A16" s="20"/>
      <c r="B16" s="270"/>
      <c r="C16" s="270"/>
      <c r="D16" s="270"/>
      <c r="E16" s="270"/>
      <c r="F16" s="270"/>
      <c r="G16" s="270"/>
      <c r="H16" s="270"/>
      <c r="I16" s="270"/>
      <c r="J16" s="270"/>
      <c r="K16" s="270"/>
      <c r="L16" s="196"/>
      <c r="M16" s="23"/>
    </row>
    <row r="17" spans="1:13" x14ac:dyDescent="0.2">
      <c r="A17" s="20"/>
      <c r="B17" s="196"/>
      <c r="C17" s="196"/>
      <c r="D17" s="196"/>
      <c r="E17" s="196"/>
      <c r="F17" s="196"/>
      <c r="G17" s="196"/>
      <c r="H17" s="196"/>
      <c r="I17" s="196"/>
      <c r="J17" s="196"/>
      <c r="K17" s="196"/>
      <c r="L17" s="196"/>
      <c r="M17" s="23"/>
    </row>
    <row r="18" spans="1:13" x14ac:dyDescent="0.2">
      <c r="A18" s="20"/>
      <c r="B18" s="270" t="s">
        <v>350</v>
      </c>
      <c r="C18" s="270"/>
      <c r="D18" s="270"/>
      <c r="E18" s="270"/>
      <c r="F18" s="270"/>
      <c r="G18" s="270"/>
      <c r="H18" s="270"/>
      <c r="I18" s="270"/>
      <c r="J18" s="270"/>
      <c r="K18" s="270"/>
      <c r="L18" s="196"/>
      <c r="M18" s="23"/>
    </row>
    <row r="19" spans="1:13" x14ac:dyDescent="0.2">
      <c r="A19" s="20"/>
      <c r="B19" s="270"/>
      <c r="C19" s="270"/>
      <c r="D19" s="270"/>
      <c r="E19" s="270"/>
      <c r="F19" s="270"/>
      <c r="G19" s="270"/>
      <c r="H19" s="270"/>
      <c r="I19" s="270"/>
      <c r="J19" s="270"/>
      <c r="K19" s="270"/>
      <c r="L19" s="196"/>
      <c r="M19" s="23"/>
    </row>
    <row r="20" spans="1:13" x14ac:dyDescent="0.2">
      <c r="A20" s="20"/>
      <c r="B20" s="77"/>
      <c r="C20" s="77"/>
      <c r="D20" s="77"/>
      <c r="E20" s="77"/>
      <c r="F20" s="77"/>
      <c r="G20" s="77"/>
      <c r="H20" s="77"/>
      <c r="I20" s="77"/>
      <c r="J20" s="77"/>
      <c r="K20" s="77"/>
      <c r="L20" s="77"/>
      <c r="M20" s="23"/>
    </row>
    <row r="21" spans="1:13" x14ac:dyDescent="0.2">
      <c r="A21" s="20"/>
      <c r="B21" s="77"/>
      <c r="C21" s="274" t="s">
        <v>6</v>
      </c>
      <c r="D21" s="275"/>
      <c r="E21" s="275"/>
      <c r="F21" s="98"/>
      <c r="G21" s="80" t="s">
        <v>1</v>
      </c>
      <c r="H21" s="77"/>
      <c r="I21" s="77"/>
      <c r="J21" s="77"/>
      <c r="K21" s="77"/>
      <c r="L21" s="77"/>
      <c r="M21" s="23"/>
    </row>
    <row r="22" spans="1:13" x14ac:dyDescent="0.2">
      <c r="A22" s="20"/>
      <c r="B22" s="21"/>
      <c r="C22" s="44" t="s">
        <v>142</v>
      </c>
      <c r="D22" s="21"/>
      <c r="E22" s="21"/>
      <c r="F22" s="21"/>
      <c r="G22" s="110">
        <v>32.06</v>
      </c>
      <c r="H22" s="21"/>
      <c r="I22" s="21"/>
      <c r="J22" s="21"/>
      <c r="K22" s="21"/>
      <c r="L22" s="21"/>
      <c r="M22" s="23"/>
    </row>
    <row r="23" spans="1:13" x14ac:dyDescent="0.2">
      <c r="A23" s="20"/>
      <c r="B23" s="21"/>
      <c r="C23" s="44" t="s">
        <v>139</v>
      </c>
      <c r="D23" s="21"/>
      <c r="E23" s="21"/>
      <c r="F23" s="21"/>
      <c r="G23" s="130">
        <v>4.2999999999999997E-2</v>
      </c>
      <c r="H23" s="21"/>
      <c r="I23" s="21"/>
      <c r="J23" s="21"/>
      <c r="K23" s="21"/>
      <c r="L23" s="21"/>
      <c r="M23" s="23"/>
    </row>
    <row r="24" spans="1:13" x14ac:dyDescent="0.2">
      <c r="A24" s="20"/>
      <c r="B24" s="21"/>
      <c r="C24" s="44" t="s">
        <v>140</v>
      </c>
      <c r="D24" s="21"/>
      <c r="E24" s="21"/>
      <c r="F24" s="21"/>
      <c r="G24" s="97">
        <v>1.2500000000000001E-2</v>
      </c>
      <c r="H24" s="21"/>
      <c r="I24" s="21"/>
      <c r="J24" s="21"/>
      <c r="K24" s="21"/>
      <c r="L24" s="21"/>
      <c r="M24" s="23"/>
    </row>
    <row r="25" spans="1:13" x14ac:dyDescent="0.2">
      <c r="A25" s="20"/>
      <c r="B25" s="21"/>
      <c r="C25" s="44" t="s">
        <v>232</v>
      </c>
      <c r="D25" s="21"/>
      <c r="E25" s="21"/>
      <c r="F25" s="21"/>
      <c r="G25" s="145">
        <v>250000</v>
      </c>
      <c r="H25" s="21"/>
      <c r="I25" s="21"/>
      <c r="J25" s="21"/>
      <c r="K25" s="21"/>
      <c r="L25" s="21"/>
      <c r="M25" s="23"/>
    </row>
    <row r="26" spans="1:13" x14ac:dyDescent="0.2">
      <c r="A26" s="20"/>
      <c r="B26" s="21"/>
      <c r="C26" s="44" t="s">
        <v>230</v>
      </c>
      <c r="D26" s="21"/>
      <c r="E26" s="21"/>
      <c r="F26" s="21"/>
      <c r="G26" s="97">
        <v>0.12</v>
      </c>
      <c r="H26" s="21"/>
      <c r="I26" s="21"/>
      <c r="J26" s="21"/>
      <c r="K26" s="21"/>
      <c r="L26" s="21"/>
      <c r="M26" s="23"/>
    </row>
    <row r="27" spans="1:13" x14ac:dyDescent="0.2">
      <c r="A27" s="20"/>
      <c r="B27" s="21"/>
      <c r="C27" s="44" t="s">
        <v>231</v>
      </c>
      <c r="D27" s="21"/>
      <c r="E27" s="21"/>
      <c r="F27" s="21"/>
      <c r="G27" s="97">
        <v>6.7500000000000004E-2</v>
      </c>
      <c r="H27" s="21"/>
      <c r="I27" s="21"/>
      <c r="J27" s="21"/>
      <c r="K27" s="21"/>
      <c r="L27" s="21"/>
      <c r="M27" s="23"/>
    </row>
    <row r="28" spans="1:13" x14ac:dyDescent="0.2">
      <c r="A28" s="20"/>
      <c r="B28" s="21"/>
      <c r="C28" s="44"/>
      <c r="D28" s="21"/>
      <c r="E28" s="21"/>
      <c r="F28" s="21"/>
      <c r="G28" s="97"/>
      <c r="H28" s="21"/>
      <c r="I28" s="21"/>
      <c r="J28" s="21"/>
      <c r="K28" s="21"/>
      <c r="L28" s="21"/>
      <c r="M28" s="23"/>
    </row>
    <row r="29" spans="1:13" x14ac:dyDescent="0.2">
      <c r="A29" s="20"/>
      <c r="B29" s="21" t="s">
        <v>146</v>
      </c>
      <c r="C29" s="44"/>
      <c r="D29" s="21"/>
      <c r="E29" s="21"/>
      <c r="F29" s="21"/>
      <c r="G29" s="97"/>
      <c r="H29" s="21"/>
      <c r="I29" s="21"/>
      <c r="J29" s="21"/>
      <c r="K29" s="21"/>
      <c r="L29" s="21"/>
      <c r="M29" s="23"/>
    </row>
    <row r="30" spans="1:13" ht="13.5" thickBot="1" x14ac:dyDescent="0.25">
      <c r="A30" s="20"/>
      <c r="B30" s="21"/>
      <c r="C30" s="44"/>
      <c r="D30" s="21"/>
      <c r="E30" s="21"/>
      <c r="F30" s="21"/>
      <c r="G30" s="97"/>
      <c r="H30" s="21"/>
      <c r="I30" s="21"/>
      <c r="J30" s="21"/>
      <c r="K30" s="21"/>
      <c r="L30" s="21"/>
      <c r="M30" s="23"/>
    </row>
    <row r="31" spans="1:13" ht="13.5" thickBot="1" x14ac:dyDescent="0.25">
      <c r="A31" s="20"/>
      <c r="B31" s="21"/>
      <c r="C31" s="44" t="s">
        <v>141</v>
      </c>
      <c r="D31" s="21"/>
      <c r="E31" s="21"/>
      <c r="F31" s="21"/>
      <c r="G31" s="166">
        <f>G22*(1+G23)/(1+G24)</f>
        <v>33.025758024691363</v>
      </c>
      <c r="H31" s="21"/>
      <c r="I31" s="21"/>
      <c r="J31" s="21"/>
      <c r="K31" s="21"/>
      <c r="L31" s="21"/>
      <c r="M31" s="23"/>
    </row>
    <row r="32" spans="1:13" x14ac:dyDescent="0.2">
      <c r="A32" s="20"/>
      <c r="B32" s="21"/>
      <c r="C32" s="44"/>
      <c r="D32" s="21"/>
      <c r="E32" s="21"/>
      <c r="F32" s="21"/>
      <c r="G32" s="103"/>
      <c r="H32" s="21"/>
      <c r="I32" s="21"/>
      <c r="J32" s="21"/>
      <c r="K32" s="21"/>
      <c r="L32" s="21"/>
      <c r="M32" s="23"/>
    </row>
    <row r="33" spans="1:13" x14ac:dyDescent="0.2">
      <c r="A33" s="20"/>
      <c r="B33" s="21" t="s">
        <v>147</v>
      </c>
      <c r="C33" s="44"/>
      <c r="D33" s="21"/>
      <c r="E33" s="21"/>
      <c r="F33" s="21"/>
      <c r="G33" s="103"/>
      <c r="H33" s="21"/>
      <c r="I33" s="21"/>
      <c r="J33" s="21"/>
      <c r="K33" s="21"/>
      <c r="L33" s="21"/>
      <c r="M33" s="23"/>
    </row>
    <row r="34" spans="1:13" x14ac:dyDescent="0.2">
      <c r="A34" s="20"/>
      <c r="B34" s="21" t="s">
        <v>148</v>
      </c>
      <c r="C34" s="44"/>
      <c r="D34" s="21"/>
      <c r="E34" s="21"/>
      <c r="F34" s="21"/>
      <c r="G34" s="103"/>
      <c r="H34" s="21"/>
      <c r="I34" s="21"/>
      <c r="J34" s="21"/>
      <c r="K34" s="21"/>
      <c r="L34" s="21"/>
      <c r="M34" s="23"/>
    </row>
    <row r="35" spans="1:13" ht="13.5" thickBot="1" x14ac:dyDescent="0.25">
      <c r="A35" s="20"/>
      <c r="B35" s="21"/>
      <c r="C35" s="21"/>
      <c r="D35" s="21"/>
      <c r="E35" s="21"/>
      <c r="F35" s="21"/>
      <c r="G35" s="21"/>
      <c r="H35" s="21"/>
      <c r="I35" s="21"/>
      <c r="J35" s="21"/>
      <c r="K35" s="21"/>
      <c r="L35" s="21"/>
      <c r="M35" s="23"/>
    </row>
    <row r="36" spans="1:13" x14ac:dyDescent="0.2">
      <c r="A36" s="20"/>
      <c r="B36" s="17"/>
      <c r="C36" s="18"/>
      <c r="D36" s="18"/>
      <c r="E36" s="18"/>
      <c r="F36" s="18"/>
      <c r="G36" s="18"/>
      <c r="H36" s="18"/>
      <c r="I36" s="18"/>
      <c r="J36" s="18"/>
      <c r="K36" s="18"/>
      <c r="L36" s="19"/>
      <c r="M36" s="23"/>
    </row>
    <row r="37" spans="1:13" ht="13.5" x14ac:dyDescent="0.25">
      <c r="A37" s="20"/>
      <c r="B37" s="20"/>
      <c r="C37" s="21"/>
      <c r="D37" s="21"/>
      <c r="E37" s="21"/>
      <c r="F37" s="21"/>
      <c r="G37" s="57" t="s">
        <v>135</v>
      </c>
      <c r="H37" s="21"/>
      <c r="I37" s="21"/>
      <c r="J37" s="21"/>
      <c r="K37" s="21"/>
      <c r="L37" s="23"/>
      <c r="M37" s="23"/>
    </row>
    <row r="38" spans="1:13" x14ac:dyDescent="0.2">
      <c r="A38" s="20"/>
      <c r="B38" s="20"/>
      <c r="C38" s="40"/>
      <c r="D38" s="21"/>
      <c r="E38" s="21"/>
      <c r="F38" s="21"/>
      <c r="G38" s="38">
        <f>G27</f>
        <v>6.7500000000000004E-2</v>
      </c>
      <c r="H38" s="21"/>
      <c r="I38" s="21"/>
      <c r="J38" s="21"/>
      <c r="K38" s="40"/>
      <c r="L38" s="23"/>
      <c r="M38" s="23"/>
    </row>
    <row r="39" spans="1:13" x14ac:dyDescent="0.2">
      <c r="A39" s="20"/>
      <c r="B39" s="20"/>
      <c r="C39" s="22"/>
      <c r="D39" s="21"/>
      <c r="E39" s="21"/>
      <c r="F39" s="21"/>
      <c r="G39" s="24"/>
      <c r="H39" s="21"/>
      <c r="I39" s="21"/>
      <c r="J39" s="21"/>
      <c r="K39" s="22"/>
      <c r="L39" s="23"/>
      <c r="M39" s="23"/>
    </row>
    <row r="40" spans="1:13" x14ac:dyDescent="0.2">
      <c r="A40" s="20"/>
      <c r="B40" s="20"/>
      <c r="C40" s="61">
        <f>G25</f>
        <v>250000</v>
      </c>
      <c r="D40" s="21"/>
      <c r="E40" s="26" t="s">
        <v>102</v>
      </c>
      <c r="F40" s="26" t="s">
        <v>102</v>
      </c>
      <c r="G40" s="147">
        <f>1+(G38)</f>
        <v>1.0674999999999999</v>
      </c>
      <c r="H40" s="26" t="s">
        <v>102</v>
      </c>
      <c r="I40" s="26" t="s">
        <v>102</v>
      </c>
      <c r="J40" s="21"/>
      <c r="K40" s="61">
        <f>C40*G40</f>
        <v>266875</v>
      </c>
      <c r="L40" s="23"/>
      <c r="M40" s="23"/>
    </row>
    <row r="41" spans="1:13" x14ac:dyDescent="0.2">
      <c r="A41" s="20"/>
      <c r="B41" s="20"/>
      <c r="C41" s="29" t="s">
        <v>104</v>
      </c>
      <c r="D41" s="21"/>
      <c r="E41" s="30"/>
      <c r="F41" s="21"/>
      <c r="G41" s="27"/>
      <c r="H41" s="21"/>
      <c r="I41" s="21"/>
      <c r="J41" s="21"/>
      <c r="K41" s="29" t="s">
        <v>104</v>
      </c>
      <c r="L41" s="23"/>
      <c r="M41" s="23"/>
    </row>
    <row r="42" spans="1:13" ht="13.5" thickBot="1" x14ac:dyDescent="0.25">
      <c r="A42" s="20"/>
      <c r="B42" s="20"/>
      <c r="C42" s="29" t="s">
        <v>104</v>
      </c>
      <c r="D42" s="21"/>
      <c r="E42" s="21"/>
      <c r="F42" s="21"/>
      <c r="G42" s="21"/>
      <c r="H42" s="21"/>
      <c r="I42" s="21"/>
      <c r="J42" s="21"/>
      <c r="K42" s="29" t="s">
        <v>104</v>
      </c>
      <c r="L42" s="23"/>
      <c r="M42" s="23"/>
    </row>
    <row r="43" spans="1:13" ht="13.5" thickTop="1" x14ac:dyDescent="0.2">
      <c r="A43" s="20"/>
      <c r="B43" s="20"/>
      <c r="C43" s="29" t="s">
        <v>104</v>
      </c>
      <c r="D43" s="21"/>
      <c r="E43" s="7"/>
      <c r="F43" s="8"/>
      <c r="G43" s="8"/>
      <c r="H43" s="8"/>
      <c r="I43" s="9"/>
      <c r="J43" s="21"/>
      <c r="K43" s="29" t="s">
        <v>104</v>
      </c>
      <c r="L43" s="23"/>
      <c r="M43" s="23"/>
    </row>
    <row r="44" spans="1:13" x14ac:dyDescent="0.2">
      <c r="A44" s="20"/>
      <c r="B44" s="20"/>
      <c r="C44" s="29" t="s">
        <v>104</v>
      </c>
      <c r="D44" s="21"/>
      <c r="E44" s="10"/>
      <c r="F44" s="6"/>
      <c r="G44" s="6"/>
      <c r="H44" s="6"/>
      <c r="I44" s="11"/>
      <c r="J44" s="21"/>
      <c r="K44" s="29" t="s">
        <v>104</v>
      </c>
      <c r="L44" s="23"/>
      <c r="M44" s="23"/>
    </row>
    <row r="45" spans="1:13" x14ac:dyDescent="0.2">
      <c r="A45" s="20"/>
      <c r="B45" s="20"/>
      <c r="C45" s="29" t="s">
        <v>104</v>
      </c>
      <c r="D45" s="21"/>
      <c r="E45" s="10"/>
      <c r="F45" s="6"/>
      <c r="G45" s="6"/>
      <c r="H45" s="6"/>
      <c r="I45" s="11"/>
      <c r="J45" s="21"/>
      <c r="K45" s="29" t="s">
        <v>104</v>
      </c>
      <c r="L45" s="23"/>
      <c r="M45" s="23"/>
    </row>
    <row r="46" spans="1:13" x14ac:dyDescent="0.2">
      <c r="A46" s="20"/>
      <c r="B46" s="20"/>
      <c r="C46" s="22" t="s">
        <v>137</v>
      </c>
      <c r="D46" s="21"/>
      <c r="E46" s="10"/>
      <c r="F46" s="6"/>
      <c r="G46" s="15" t="s">
        <v>134</v>
      </c>
      <c r="H46" s="6"/>
      <c r="I46" s="11"/>
      <c r="J46" s="21"/>
      <c r="K46" s="22" t="s">
        <v>145</v>
      </c>
      <c r="L46" s="23"/>
      <c r="M46" s="23"/>
    </row>
    <row r="47" spans="1:13" x14ac:dyDescent="0.2">
      <c r="A47" s="20"/>
      <c r="B47" s="20"/>
      <c r="C47" s="39">
        <f>G22</f>
        <v>32.06</v>
      </c>
      <c r="D47" s="21"/>
      <c r="E47" s="10"/>
      <c r="F47" s="6"/>
      <c r="G47" s="6"/>
      <c r="H47" s="6"/>
      <c r="I47" s="11"/>
      <c r="J47" s="21"/>
      <c r="K47" s="167">
        <v>33.025799999999997</v>
      </c>
      <c r="L47" s="23"/>
      <c r="M47" s="23"/>
    </row>
    <row r="48" spans="1:13" x14ac:dyDescent="0.2">
      <c r="A48" s="20"/>
      <c r="B48" s="20"/>
      <c r="C48" s="29" t="s">
        <v>104</v>
      </c>
      <c r="D48" s="21"/>
      <c r="E48" s="10"/>
      <c r="F48" s="6"/>
      <c r="G48" s="6"/>
      <c r="H48" s="6"/>
      <c r="I48" s="11"/>
      <c r="J48" s="21"/>
      <c r="K48" s="29" t="s">
        <v>104</v>
      </c>
      <c r="L48" s="23"/>
      <c r="M48" s="23"/>
    </row>
    <row r="49" spans="1:13" ht="13.5" thickBot="1" x14ac:dyDescent="0.25">
      <c r="A49" s="20"/>
      <c r="B49" s="20"/>
      <c r="C49" s="29" t="s">
        <v>104</v>
      </c>
      <c r="D49" s="21"/>
      <c r="E49" s="12"/>
      <c r="F49" s="13"/>
      <c r="G49" s="13"/>
      <c r="H49" s="13"/>
      <c r="I49" s="14"/>
      <c r="J49" s="21"/>
      <c r="K49" s="29" t="s">
        <v>104</v>
      </c>
      <c r="L49" s="23"/>
      <c r="M49" s="23"/>
    </row>
    <row r="50" spans="1:13" ht="13.5" thickTop="1" x14ac:dyDescent="0.2">
      <c r="A50" s="20"/>
      <c r="B50" s="20"/>
      <c r="C50" s="29" t="s">
        <v>104</v>
      </c>
      <c r="D50" s="21"/>
      <c r="E50" s="21"/>
      <c r="F50" s="21"/>
      <c r="G50" s="21"/>
      <c r="H50" s="21"/>
      <c r="I50" s="21"/>
      <c r="J50" s="21"/>
      <c r="K50" s="62"/>
      <c r="L50" s="23"/>
      <c r="M50" s="23"/>
    </row>
    <row r="51" spans="1:13" x14ac:dyDescent="0.2">
      <c r="A51" s="20"/>
      <c r="B51" s="20"/>
      <c r="C51" s="63">
        <f>C40*C47</f>
        <v>8015000.0000000009</v>
      </c>
      <c r="D51" s="21"/>
      <c r="E51" s="26"/>
      <c r="F51" s="26"/>
      <c r="G51" s="27"/>
      <c r="H51" s="26"/>
      <c r="I51" s="26"/>
      <c r="J51" s="48"/>
      <c r="K51" s="168">
        <f>K40*K47</f>
        <v>8813760.375</v>
      </c>
      <c r="L51" s="23"/>
      <c r="M51" s="23"/>
    </row>
    <row r="52" spans="1:13" x14ac:dyDescent="0.2">
      <c r="A52" s="20"/>
      <c r="B52" s="20"/>
      <c r="C52" s="50" t="s">
        <v>138</v>
      </c>
      <c r="D52" s="21"/>
      <c r="E52" s="30"/>
      <c r="F52" s="21"/>
      <c r="G52" s="27"/>
      <c r="H52" s="30"/>
      <c r="I52" s="21"/>
      <c r="J52" s="21"/>
      <c r="K52" s="64" t="s">
        <v>143</v>
      </c>
      <c r="L52" s="23"/>
      <c r="M52" s="23"/>
    </row>
    <row r="53" spans="1:13" x14ac:dyDescent="0.2">
      <c r="A53" s="20"/>
      <c r="B53" s="20"/>
      <c r="C53" s="21"/>
      <c r="D53" s="21"/>
      <c r="E53" s="21"/>
      <c r="F53" s="21"/>
      <c r="G53" s="38">
        <f>G26</f>
        <v>0.12</v>
      </c>
      <c r="H53" s="21"/>
      <c r="I53" s="21"/>
      <c r="J53" s="21"/>
      <c r="K53" s="22" t="s">
        <v>144</v>
      </c>
      <c r="L53" s="23"/>
      <c r="M53" s="23"/>
    </row>
    <row r="54" spans="1:13" x14ac:dyDescent="0.2">
      <c r="A54" s="20"/>
      <c r="B54" s="20"/>
      <c r="C54" s="21"/>
      <c r="D54" s="21"/>
      <c r="E54" s="21"/>
      <c r="F54" s="21"/>
      <c r="G54" s="22" t="s">
        <v>136</v>
      </c>
      <c r="H54" s="21"/>
      <c r="I54" s="21"/>
      <c r="J54" s="21"/>
      <c r="K54" s="22"/>
      <c r="L54" s="23"/>
      <c r="M54" s="23"/>
    </row>
    <row r="55" spans="1:13" x14ac:dyDescent="0.2">
      <c r="A55" s="20"/>
      <c r="B55" s="20"/>
      <c r="C55" s="54"/>
      <c r="D55" s="21"/>
      <c r="E55" s="21"/>
      <c r="F55" s="21"/>
      <c r="G55" s="40"/>
      <c r="H55" s="21"/>
      <c r="I55" s="21"/>
      <c r="J55" s="21"/>
      <c r="K55" s="54"/>
      <c r="L55" s="23"/>
      <c r="M55" s="23"/>
    </row>
    <row r="56" spans="1:13" ht="13.5" x14ac:dyDescent="0.25">
      <c r="A56" s="20"/>
      <c r="B56" s="20"/>
      <c r="C56" s="54"/>
      <c r="D56" s="21"/>
      <c r="E56" s="21"/>
      <c r="F56" s="65" t="s">
        <v>149</v>
      </c>
      <c r="G56" s="40"/>
      <c r="H56" s="21"/>
      <c r="I56" s="21"/>
      <c r="J56" s="21"/>
      <c r="K56" s="169">
        <f>(K51/C51)-1</f>
        <v>9.9658187772925677E-2</v>
      </c>
      <c r="L56" s="23"/>
      <c r="M56" s="23"/>
    </row>
    <row r="57" spans="1:13" ht="13.5" thickBot="1" x14ac:dyDescent="0.25">
      <c r="A57" s="20"/>
      <c r="B57" s="34"/>
      <c r="C57" s="35"/>
      <c r="D57" s="35"/>
      <c r="E57" s="35"/>
      <c r="F57" s="35"/>
      <c r="G57" s="35"/>
      <c r="H57" s="35"/>
      <c r="I57" s="35"/>
      <c r="J57" s="35"/>
      <c r="K57" s="35"/>
      <c r="L57" s="37"/>
      <c r="M57" s="23"/>
    </row>
    <row r="58" spans="1:13" x14ac:dyDescent="0.2">
      <c r="A58" s="20"/>
      <c r="B58" s="21"/>
      <c r="C58" s="21"/>
      <c r="D58" s="21"/>
      <c r="E58" s="21"/>
      <c r="F58" s="21"/>
      <c r="G58" s="21"/>
      <c r="H58" s="21"/>
      <c r="I58" s="21"/>
      <c r="J58" s="21"/>
      <c r="K58" s="21"/>
      <c r="L58" s="21"/>
      <c r="M58" s="23"/>
    </row>
    <row r="59" spans="1:13" x14ac:dyDescent="0.2">
      <c r="A59" s="20"/>
      <c r="B59" s="257" t="s">
        <v>348</v>
      </c>
      <c r="C59" s="257"/>
      <c r="D59" s="257"/>
      <c r="E59" s="257"/>
      <c r="F59" s="257"/>
      <c r="G59" s="257"/>
      <c r="H59" s="257"/>
      <c r="I59" s="257"/>
      <c r="J59" s="257"/>
      <c r="K59" s="257"/>
      <c r="L59" s="257"/>
      <c r="M59" s="23"/>
    </row>
    <row r="60" spans="1:13" x14ac:dyDescent="0.2">
      <c r="A60" s="20"/>
      <c r="B60" s="257"/>
      <c r="C60" s="257"/>
      <c r="D60" s="257"/>
      <c r="E60" s="257"/>
      <c r="F60" s="257"/>
      <c r="G60" s="257"/>
      <c r="H60" s="257"/>
      <c r="I60" s="257"/>
      <c r="J60" s="257"/>
      <c r="K60" s="257"/>
      <c r="L60" s="257"/>
      <c r="M60" s="23"/>
    </row>
    <row r="61" spans="1:13" x14ac:dyDescent="0.2">
      <c r="A61" s="20"/>
      <c r="B61" s="21"/>
      <c r="C61" s="21"/>
      <c r="D61" s="21"/>
      <c r="E61" s="21"/>
      <c r="F61" s="21"/>
      <c r="G61" s="21"/>
      <c r="H61" s="21"/>
      <c r="I61" s="21"/>
      <c r="J61" s="21"/>
      <c r="K61" s="21"/>
      <c r="L61" s="21"/>
      <c r="M61" s="23"/>
    </row>
    <row r="62" spans="1:13" x14ac:dyDescent="0.2">
      <c r="A62" s="20"/>
      <c r="B62" s="257" t="s">
        <v>349</v>
      </c>
      <c r="C62" s="257"/>
      <c r="D62" s="257"/>
      <c r="E62" s="257"/>
      <c r="F62" s="257"/>
      <c r="G62" s="257"/>
      <c r="H62" s="257"/>
      <c r="I62" s="257"/>
      <c r="J62" s="257"/>
      <c r="K62" s="257"/>
      <c r="L62" s="257"/>
      <c r="M62" s="23"/>
    </row>
    <row r="63" spans="1:13" x14ac:dyDescent="0.2">
      <c r="A63" s="20"/>
      <c r="B63" s="257"/>
      <c r="C63" s="257"/>
      <c r="D63" s="257"/>
      <c r="E63" s="257"/>
      <c r="F63" s="257"/>
      <c r="G63" s="257"/>
      <c r="H63" s="257"/>
      <c r="I63" s="257"/>
      <c r="J63" s="257"/>
      <c r="K63" s="257"/>
      <c r="L63" s="257"/>
      <c r="M63" s="23"/>
    </row>
    <row r="64" spans="1:13" x14ac:dyDescent="0.2">
      <c r="A64" s="20"/>
      <c r="B64" s="257"/>
      <c r="C64" s="257"/>
      <c r="D64" s="257"/>
      <c r="E64" s="257"/>
      <c r="F64" s="257"/>
      <c r="G64" s="257"/>
      <c r="H64" s="257"/>
      <c r="I64" s="257"/>
      <c r="J64" s="257"/>
      <c r="K64" s="257"/>
      <c r="L64" s="257"/>
      <c r="M64" s="23"/>
    </row>
    <row r="65" spans="1:13" x14ac:dyDescent="0.2">
      <c r="A65" s="20"/>
      <c r="B65" s="40"/>
      <c r="C65" s="21"/>
      <c r="D65" s="21"/>
      <c r="E65" s="21"/>
      <c r="F65" s="21"/>
      <c r="G65" s="21"/>
      <c r="H65" s="21"/>
      <c r="I65" s="44" t="s">
        <v>233</v>
      </c>
      <c r="J65" s="21"/>
      <c r="K65" s="131">
        <v>32.06</v>
      </c>
      <c r="L65" s="21"/>
      <c r="M65" s="23"/>
    </row>
    <row r="66" spans="1:13" x14ac:dyDescent="0.2">
      <c r="A66" s="20"/>
      <c r="B66" s="21"/>
      <c r="C66" s="21"/>
      <c r="D66" s="21"/>
      <c r="E66" s="21"/>
      <c r="F66" s="21"/>
      <c r="G66" s="21"/>
      <c r="H66" s="21"/>
      <c r="I66" s="44" t="s">
        <v>234</v>
      </c>
      <c r="J66" s="21"/>
      <c r="K66" s="94">
        <v>-0.05</v>
      </c>
      <c r="L66" s="21"/>
      <c r="M66" s="23"/>
    </row>
    <row r="67" spans="1:13" x14ac:dyDescent="0.2">
      <c r="A67" s="20"/>
      <c r="B67" s="21"/>
      <c r="C67" s="21"/>
      <c r="D67" s="21"/>
      <c r="E67" s="44" t="s">
        <v>268</v>
      </c>
      <c r="F67" s="21"/>
      <c r="G67" s="21"/>
      <c r="H67" s="21"/>
      <c r="I67" s="44" t="s">
        <v>235</v>
      </c>
      <c r="J67" s="21"/>
      <c r="K67" s="165">
        <f>K65/(1+K66)</f>
        <v>33.747368421052634</v>
      </c>
      <c r="L67" s="21"/>
      <c r="M67" s="23"/>
    </row>
    <row r="68" spans="1:13" x14ac:dyDescent="0.2">
      <c r="A68" s="20"/>
      <c r="B68" s="21"/>
      <c r="C68" s="21"/>
      <c r="D68" s="21"/>
      <c r="E68" s="21"/>
      <c r="F68" s="21"/>
      <c r="G68" s="21"/>
      <c r="H68" s="21"/>
      <c r="I68" s="44"/>
      <c r="J68" s="21"/>
      <c r="K68" s="44"/>
      <c r="L68" s="21"/>
      <c r="M68" s="23"/>
    </row>
    <row r="69" spans="1:13" x14ac:dyDescent="0.2">
      <c r="A69" s="20"/>
      <c r="B69" s="257" t="s">
        <v>379</v>
      </c>
      <c r="C69" s="257"/>
      <c r="D69" s="257"/>
      <c r="E69" s="257"/>
      <c r="F69" s="257"/>
      <c r="G69" s="257"/>
      <c r="H69" s="257"/>
      <c r="I69" s="257"/>
      <c r="J69" s="257"/>
      <c r="K69" s="257"/>
      <c r="L69" s="257"/>
      <c r="M69" s="23"/>
    </row>
    <row r="70" spans="1:13" x14ac:dyDescent="0.2">
      <c r="A70" s="20"/>
      <c r="B70" s="257"/>
      <c r="C70" s="257"/>
      <c r="D70" s="257"/>
      <c r="E70" s="257"/>
      <c r="F70" s="257"/>
      <c r="G70" s="257"/>
      <c r="H70" s="257"/>
      <c r="I70" s="257"/>
      <c r="J70" s="257"/>
      <c r="K70" s="257"/>
      <c r="L70" s="257"/>
      <c r="M70" s="23"/>
    </row>
    <row r="71" spans="1:13" ht="13.5" thickBot="1" x14ac:dyDescent="0.25">
      <c r="A71" s="34"/>
      <c r="B71" s="35"/>
      <c r="C71" s="35"/>
      <c r="D71" s="35"/>
      <c r="E71" s="35"/>
      <c r="F71" s="35"/>
      <c r="G71" s="35"/>
      <c r="H71" s="35"/>
      <c r="I71" s="35"/>
      <c r="J71" s="35"/>
      <c r="K71" s="35"/>
      <c r="L71" s="35"/>
      <c r="M71" s="37"/>
    </row>
  </sheetData>
  <mergeCells count="9">
    <mergeCell ref="B62:L64"/>
    <mergeCell ref="B69:L70"/>
    <mergeCell ref="B2:L2"/>
    <mergeCell ref="C21:E21"/>
    <mergeCell ref="B59:L60"/>
    <mergeCell ref="B4:L9"/>
    <mergeCell ref="B10:K12"/>
    <mergeCell ref="B14:K16"/>
    <mergeCell ref="B18:K19"/>
  </mergeCells>
  <phoneticPr fontId="0" type="noConversion"/>
  <printOptions horizontalCentered="1"/>
  <pageMargins left="0.75" right="0.75" top="0.75" bottom="0.75" header="0.5" footer="0.5"/>
  <pageSetup scale="7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451</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57" t="s">
        <v>382</v>
      </c>
      <c r="C4" s="272"/>
      <c r="D4" s="272"/>
      <c r="E4" s="272"/>
      <c r="F4" s="272"/>
      <c r="G4" s="272"/>
      <c r="H4" s="272"/>
      <c r="I4" s="272"/>
      <c r="J4" s="272"/>
      <c r="K4" s="272"/>
      <c r="L4" s="272"/>
      <c r="M4" s="23"/>
    </row>
    <row r="5" spans="1:13" x14ac:dyDescent="0.2">
      <c r="A5" s="20"/>
      <c r="B5" s="272"/>
      <c r="C5" s="272"/>
      <c r="D5" s="272"/>
      <c r="E5" s="272"/>
      <c r="F5" s="272"/>
      <c r="G5" s="272"/>
      <c r="H5" s="272"/>
      <c r="I5" s="272"/>
      <c r="J5" s="272"/>
      <c r="K5" s="272"/>
      <c r="L5" s="272"/>
      <c r="M5" s="23"/>
    </row>
    <row r="6" spans="1:13" x14ac:dyDescent="0.2">
      <c r="A6" s="20"/>
      <c r="B6" s="272"/>
      <c r="C6" s="272"/>
      <c r="D6" s="272"/>
      <c r="E6" s="272"/>
      <c r="F6" s="272"/>
      <c r="G6" s="272"/>
      <c r="H6" s="272"/>
      <c r="I6" s="272"/>
      <c r="J6" s="272"/>
      <c r="K6" s="272"/>
      <c r="L6" s="272"/>
      <c r="M6" s="23"/>
    </row>
    <row r="7" spans="1:13" x14ac:dyDescent="0.2">
      <c r="A7" s="20"/>
      <c r="B7" s="272"/>
      <c r="C7" s="272"/>
      <c r="D7" s="272"/>
      <c r="E7" s="272"/>
      <c r="F7" s="272"/>
      <c r="G7" s="272"/>
      <c r="H7" s="272"/>
      <c r="I7" s="272"/>
      <c r="J7" s="272"/>
      <c r="K7" s="272"/>
      <c r="L7" s="272"/>
      <c r="M7" s="23"/>
    </row>
    <row r="8" spans="1:13" x14ac:dyDescent="0.2">
      <c r="A8" s="20"/>
      <c r="B8" s="272"/>
      <c r="C8" s="272"/>
      <c r="D8" s="272"/>
      <c r="E8" s="272"/>
      <c r="F8" s="272"/>
      <c r="G8" s="272"/>
      <c r="H8" s="272"/>
      <c r="I8" s="272"/>
      <c r="J8" s="272"/>
      <c r="K8" s="272"/>
      <c r="L8" s="272"/>
      <c r="M8" s="23"/>
    </row>
    <row r="9" spans="1:13" x14ac:dyDescent="0.2">
      <c r="A9" s="20"/>
      <c r="B9" s="272"/>
      <c r="C9" s="272"/>
      <c r="D9" s="272"/>
      <c r="E9" s="272"/>
      <c r="F9" s="272"/>
      <c r="G9" s="272"/>
      <c r="H9" s="272"/>
      <c r="I9" s="272"/>
      <c r="J9" s="272"/>
      <c r="K9" s="272"/>
      <c r="L9" s="272"/>
      <c r="M9" s="23"/>
    </row>
    <row r="10" spans="1:13" x14ac:dyDescent="0.2">
      <c r="A10" s="20"/>
      <c r="B10" s="272"/>
      <c r="C10" s="272"/>
      <c r="D10" s="272"/>
      <c r="E10" s="272"/>
      <c r="F10" s="272"/>
      <c r="G10" s="272"/>
      <c r="H10" s="272"/>
      <c r="I10" s="272"/>
      <c r="J10" s="272"/>
      <c r="K10" s="272"/>
      <c r="L10" s="272"/>
      <c r="M10" s="23"/>
    </row>
    <row r="11" spans="1:13" x14ac:dyDescent="0.2">
      <c r="A11" s="20"/>
      <c r="B11" s="272"/>
      <c r="C11" s="272"/>
      <c r="D11" s="272"/>
      <c r="E11" s="272"/>
      <c r="F11" s="272"/>
      <c r="G11" s="272"/>
      <c r="H11" s="272"/>
      <c r="I11" s="272"/>
      <c r="J11" s="272"/>
      <c r="K11" s="272"/>
      <c r="L11" s="272"/>
      <c r="M11" s="23"/>
    </row>
    <row r="12" spans="1:13" x14ac:dyDescent="0.2">
      <c r="A12" s="20"/>
      <c r="B12" s="21"/>
      <c r="C12" s="21"/>
      <c r="D12" s="21"/>
      <c r="E12" s="21"/>
      <c r="F12" s="21"/>
      <c r="G12" s="21"/>
      <c r="H12" s="21"/>
      <c r="I12" s="21"/>
      <c r="J12" s="21"/>
      <c r="K12" s="21"/>
      <c r="L12" s="21"/>
      <c r="M12" s="23"/>
    </row>
    <row r="13" spans="1:13" x14ac:dyDescent="0.2">
      <c r="A13" s="20"/>
      <c r="B13" s="257" t="s">
        <v>383</v>
      </c>
      <c r="C13" s="259"/>
      <c r="D13" s="259"/>
      <c r="E13" s="259"/>
      <c r="F13" s="259"/>
      <c r="G13" s="259"/>
      <c r="H13" s="259"/>
      <c r="I13" s="259"/>
      <c r="J13" s="259"/>
      <c r="K13" s="259"/>
      <c r="L13" s="259"/>
      <c r="M13" s="23"/>
    </row>
    <row r="14" spans="1:13" x14ac:dyDescent="0.2">
      <c r="A14" s="20"/>
      <c r="B14" s="259"/>
      <c r="C14" s="259"/>
      <c r="D14" s="259"/>
      <c r="E14" s="259"/>
      <c r="F14" s="259"/>
      <c r="G14" s="259"/>
      <c r="H14" s="259"/>
      <c r="I14" s="259"/>
      <c r="J14" s="259"/>
      <c r="K14" s="259"/>
      <c r="L14" s="259"/>
      <c r="M14" s="23"/>
    </row>
    <row r="15" spans="1:13" x14ac:dyDescent="0.2">
      <c r="A15" s="20"/>
      <c r="B15" s="259"/>
      <c r="C15" s="259"/>
      <c r="D15" s="259"/>
      <c r="E15" s="259"/>
      <c r="F15" s="259"/>
      <c r="G15" s="259"/>
      <c r="H15" s="259"/>
      <c r="I15" s="259"/>
      <c r="J15" s="259"/>
      <c r="K15" s="259"/>
      <c r="L15" s="259"/>
      <c r="M15" s="23"/>
    </row>
    <row r="16" spans="1:13" x14ac:dyDescent="0.2">
      <c r="A16" s="20"/>
      <c r="B16" s="259"/>
      <c r="C16" s="259"/>
      <c r="D16" s="259"/>
      <c r="E16" s="259"/>
      <c r="F16" s="259"/>
      <c r="G16" s="259"/>
      <c r="H16" s="259"/>
      <c r="I16" s="259"/>
      <c r="J16" s="259"/>
      <c r="K16" s="259"/>
      <c r="L16" s="259"/>
      <c r="M16" s="23"/>
    </row>
    <row r="17" spans="1:13" x14ac:dyDescent="0.2">
      <c r="A17" s="20"/>
      <c r="B17" s="259"/>
      <c r="C17" s="259"/>
      <c r="D17" s="259"/>
      <c r="E17" s="259"/>
      <c r="F17" s="259"/>
      <c r="G17" s="259"/>
      <c r="H17" s="259"/>
      <c r="I17" s="259"/>
      <c r="J17" s="259"/>
      <c r="K17" s="259"/>
      <c r="L17" s="259"/>
      <c r="M17" s="23"/>
    </row>
    <row r="18" spans="1:13" x14ac:dyDescent="0.2">
      <c r="A18" s="20"/>
      <c r="B18" s="21"/>
      <c r="C18" s="21"/>
      <c r="D18" s="21"/>
      <c r="E18" s="21"/>
      <c r="F18" s="21"/>
      <c r="G18" s="21"/>
      <c r="H18" s="21"/>
      <c r="I18" s="21"/>
      <c r="J18" s="21"/>
      <c r="K18" s="21"/>
      <c r="L18" s="21"/>
      <c r="M18" s="23"/>
    </row>
    <row r="19" spans="1:13" x14ac:dyDescent="0.2">
      <c r="A19" s="20"/>
      <c r="B19" s="21"/>
      <c r="C19" s="21"/>
      <c r="D19" s="21"/>
      <c r="E19" s="21"/>
      <c r="F19" s="21"/>
      <c r="G19" s="132" t="s">
        <v>384</v>
      </c>
      <c r="H19" s="21"/>
      <c r="I19" s="21"/>
      <c r="J19" s="21"/>
      <c r="K19" s="132" t="s">
        <v>385</v>
      </c>
      <c r="L19" s="21"/>
      <c r="M19" s="23"/>
    </row>
    <row r="20" spans="1:13" x14ac:dyDescent="0.2">
      <c r="A20" s="20"/>
      <c r="B20" s="21"/>
      <c r="C20" s="44" t="s">
        <v>172</v>
      </c>
      <c r="D20" s="21"/>
      <c r="E20" s="21"/>
      <c r="F20" s="21"/>
      <c r="G20" s="133">
        <v>48</v>
      </c>
      <c r="H20" s="21"/>
      <c r="I20" s="21"/>
      <c r="J20" s="21"/>
      <c r="K20" s="133">
        <v>48</v>
      </c>
      <c r="L20" s="21"/>
      <c r="M20" s="23"/>
    </row>
    <row r="21" spans="1:13" x14ac:dyDescent="0.2">
      <c r="A21" s="20"/>
      <c r="B21" s="21"/>
      <c r="C21" s="44" t="s">
        <v>173</v>
      </c>
      <c r="D21" s="21"/>
      <c r="E21" s="21"/>
      <c r="F21" s="21"/>
      <c r="G21" s="133">
        <f>G20*16</f>
        <v>768</v>
      </c>
      <c r="H21" s="21"/>
      <c r="I21" s="21"/>
      <c r="J21" s="21"/>
      <c r="K21" s="133">
        <f>K20*16</f>
        <v>768</v>
      </c>
      <c r="L21" s="21"/>
      <c r="M21" s="23"/>
    </row>
    <row r="22" spans="1:13" x14ac:dyDescent="0.2">
      <c r="A22" s="20"/>
      <c r="B22" s="21"/>
      <c r="C22" s="44" t="s">
        <v>178</v>
      </c>
      <c r="D22" s="21"/>
      <c r="E22" s="21"/>
      <c r="F22" s="21"/>
      <c r="G22" s="25">
        <v>440</v>
      </c>
      <c r="H22" s="21"/>
      <c r="I22" s="21"/>
      <c r="J22" s="21"/>
      <c r="K22" s="25">
        <v>420</v>
      </c>
      <c r="L22" s="21"/>
      <c r="M22" s="23"/>
    </row>
    <row r="23" spans="1:13" x14ac:dyDescent="0.2">
      <c r="A23" s="20"/>
      <c r="B23" s="21"/>
      <c r="C23" s="44" t="s">
        <v>174</v>
      </c>
      <c r="D23" s="21"/>
      <c r="E23" s="21"/>
      <c r="F23" s="21"/>
      <c r="G23" s="148">
        <f>G21*G22</f>
        <v>337920</v>
      </c>
      <c r="H23" s="21"/>
      <c r="I23" s="21"/>
      <c r="J23" s="21"/>
      <c r="K23" s="148">
        <f>K21*K22</f>
        <v>322560</v>
      </c>
      <c r="L23" s="21"/>
      <c r="M23" s="23"/>
    </row>
    <row r="24" spans="1:13" x14ac:dyDescent="0.2">
      <c r="A24" s="20"/>
      <c r="B24" s="21"/>
      <c r="C24" s="44"/>
      <c r="D24" s="21"/>
      <c r="E24" s="21"/>
      <c r="F24" s="21"/>
      <c r="G24" s="32"/>
      <c r="H24" s="21"/>
      <c r="I24" s="21"/>
      <c r="J24" s="21"/>
      <c r="K24" s="21"/>
      <c r="L24" s="21"/>
      <c r="M24" s="23"/>
    </row>
    <row r="25" spans="1:13" x14ac:dyDescent="0.2">
      <c r="A25" s="20"/>
      <c r="B25" s="21" t="s">
        <v>175</v>
      </c>
      <c r="C25" s="21"/>
      <c r="D25" s="21"/>
      <c r="E25" s="21"/>
      <c r="F25" s="21"/>
      <c r="G25" s="21"/>
      <c r="H25" s="21"/>
      <c r="I25" s="21"/>
      <c r="J25" s="21"/>
      <c r="K25" s="21"/>
      <c r="L25" s="21"/>
      <c r="M25" s="23"/>
    </row>
    <row r="26" spans="1:13" x14ac:dyDescent="0.2">
      <c r="A26" s="20"/>
      <c r="B26" s="21"/>
      <c r="C26" s="21"/>
      <c r="D26" s="21"/>
      <c r="E26" s="21"/>
      <c r="F26" s="21"/>
      <c r="G26" s="21"/>
      <c r="H26" s="21"/>
      <c r="I26" s="21"/>
      <c r="J26" s="21"/>
      <c r="K26" s="21"/>
      <c r="L26" s="21"/>
      <c r="M26" s="23"/>
    </row>
    <row r="27" spans="1:13" x14ac:dyDescent="0.2">
      <c r="A27" s="20"/>
      <c r="B27" s="21"/>
      <c r="C27" s="44" t="s">
        <v>167</v>
      </c>
      <c r="D27" s="21"/>
      <c r="E27" s="21"/>
      <c r="F27" s="21"/>
      <c r="G27" s="93">
        <v>0.39</v>
      </c>
      <c r="H27" s="21"/>
      <c r="I27" s="21"/>
      <c r="J27" s="21"/>
      <c r="K27" s="21"/>
      <c r="L27" s="21"/>
      <c r="M27" s="23"/>
    </row>
    <row r="28" spans="1:13" x14ac:dyDescent="0.2">
      <c r="A28" s="20"/>
      <c r="B28" s="21"/>
      <c r="C28" s="44" t="s">
        <v>168</v>
      </c>
      <c r="D28" s="21"/>
      <c r="E28" s="21"/>
      <c r="F28" s="21"/>
      <c r="G28" s="130">
        <v>8.5000000000000006E-2</v>
      </c>
      <c r="H28" s="21"/>
      <c r="I28" s="21"/>
      <c r="J28" s="21"/>
      <c r="K28" s="21"/>
      <c r="L28" s="21"/>
      <c r="M28" s="23"/>
    </row>
    <row r="29" spans="1:13" x14ac:dyDescent="0.2">
      <c r="A29" s="20"/>
      <c r="B29" s="21"/>
      <c r="C29" s="44" t="s">
        <v>140</v>
      </c>
      <c r="D29" s="21"/>
      <c r="E29" s="21"/>
      <c r="F29" s="21"/>
      <c r="G29" s="97">
        <v>1.4999999999999999E-2</v>
      </c>
      <c r="H29" s="21"/>
      <c r="I29" s="21"/>
      <c r="J29" s="21"/>
      <c r="K29" s="21"/>
      <c r="L29" s="21"/>
      <c r="M29" s="23"/>
    </row>
    <row r="30" spans="1:13" x14ac:dyDescent="0.2">
      <c r="A30" s="20"/>
      <c r="B30" s="21"/>
      <c r="C30" s="44" t="s">
        <v>169</v>
      </c>
      <c r="D30" s="21"/>
      <c r="E30" s="21"/>
      <c r="F30" s="21"/>
      <c r="G30" s="165">
        <f>G27*(1+G28)/(1+G29)</f>
        <v>0.41689655172413798</v>
      </c>
      <c r="H30" s="21"/>
      <c r="I30" s="21"/>
      <c r="J30" s="21"/>
      <c r="K30" s="21"/>
      <c r="L30" s="21"/>
      <c r="M30" s="23"/>
    </row>
    <row r="31" spans="1:13" x14ac:dyDescent="0.2">
      <c r="A31" s="20"/>
      <c r="B31" s="21"/>
      <c r="C31" s="44"/>
      <c r="D31" s="21"/>
      <c r="E31" s="21"/>
      <c r="F31" s="21"/>
      <c r="G31" s="103"/>
      <c r="H31" s="21"/>
      <c r="I31" s="21"/>
      <c r="J31" s="21"/>
      <c r="K31" s="21"/>
      <c r="L31" s="21"/>
      <c r="M31" s="23"/>
    </row>
    <row r="32" spans="1:13" x14ac:dyDescent="0.2">
      <c r="A32" s="20"/>
      <c r="B32" s="257" t="s">
        <v>244</v>
      </c>
      <c r="C32" s="259"/>
      <c r="D32" s="259"/>
      <c r="E32" s="259"/>
      <c r="F32" s="259"/>
      <c r="G32" s="259"/>
      <c r="H32" s="259"/>
      <c r="I32" s="259"/>
      <c r="J32" s="259"/>
      <c r="K32" s="259"/>
      <c r="L32" s="259"/>
      <c r="M32" s="23"/>
    </row>
    <row r="33" spans="1:13" x14ac:dyDescent="0.2">
      <c r="A33" s="20"/>
      <c r="B33" s="259"/>
      <c r="C33" s="259"/>
      <c r="D33" s="259"/>
      <c r="E33" s="259"/>
      <c r="F33" s="259"/>
      <c r="G33" s="259"/>
      <c r="H33" s="259"/>
      <c r="I33" s="259"/>
      <c r="J33" s="259"/>
      <c r="K33" s="259"/>
      <c r="L33" s="259"/>
      <c r="M33" s="23"/>
    </row>
    <row r="34" spans="1:13" ht="13.5" thickBot="1" x14ac:dyDescent="0.25">
      <c r="A34" s="20"/>
      <c r="B34" s="21"/>
      <c r="C34" s="21"/>
      <c r="D34" s="21"/>
      <c r="E34" s="21"/>
      <c r="F34" s="21"/>
      <c r="G34" s="21"/>
      <c r="H34" s="21"/>
      <c r="I34" s="21"/>
      <c r="J34" s="21"/>
      <c r="K34" s="21"/>
      <c r="L34" s="21"/>
      <c r="M34" s="23"/>
    </row>
    <row r="35" spans="1:13" x14ac:dyDescent="0.2">
      <c r="A35" s="20"/>
      <c r="B35" s="17"/>
      <c r="C35" s="18"/>
      <c r="D35" s="18"/>
      <c r="E35" s="18"/>
      <c r="F35" s="18"/>
      <c r="G35" s="18"/>
      <c r="H35" s="18"/>
      <c r="I35" s="18"/>
      <c r="J35" s="18"/>
      <c r="K35" s="18"/>
      <c r="L35" s="19"/>
      <c r="M35" s="23"/>
    </row>
    <row r="36" spans="1:13" x14ac:dyDescent="0.2">
      <c r="A36" s="20"/>
      <c r="B36" s="20"/>
      <c r="C36" s="21"/>
      <c r="D36" s="21"/>
      <c r="E36" s="21"/>
      <c r="F36" s="21"/>
      <c r="G36" s="22"/>
      <c r="H36" s="21"/>
      <c r="I36" s="21"/>
      <c r="J36" s="21"/>
      <c r="K36" s="22" t="s">
        <v>179</v>
      </c>
      <c r="L36" s="23"/>
      <c r="M36" s="23"/>
    </row>
    <row r="37" spans="1:13" x14ac:dyDescent="0.2">
      <c r="A37" s="20"/>
      <c r="B37" s="20"/>
      <c r="C37" s="40"/>
      <c r="D37" s="21"/>
      <c r="E37" s="21"/>
      <c r="F37" s="21"/>
      <c r="G37" s="24"/>
      <c r="H37" s="21"/>
      <c r="I37" s="21"/>
      <c r="J37" s="21"/>
      <c r="K37" s="66" t="s">
        <v>180</v>
      </c>
      <c r="L37" s="23"/>
      <c r="M37" s="23"/>
    </row>
    <row r="38" spans="1:13" x14ac:dyDescent="0.2">
      <c r="A38" s="20"/>
      <c r="B38" s="20"/>
      <c r="C38" s="22" t="s">
        <v>176</v>
      </c>
      <c r="D38" s="21"/>
      <c r="E38" s="21"/>
      <c r="F38" s="21"/>
      <c r="G38" s="24"/>
      <c r="H38" s="21"/>
      <c r="I38" s="21"/>
      <c r="J38" s="21"/>
      <c r="K38" s="22" t="s">
        <v>181</v>
      </c>
      <c r="L38" s="23"/>
      <c r="M38" s="23"/>
    </row>
    <row r="39" spans="1:13" x14ac:dyDescent="0.2">
      <c r="A39" s="20"/>
      <c r="B39" s="20"/>
      <c r="C39" s="67">
        <f>G23</f>
        <v>337920</v>
      </c>
      <c r="D39" s="21"/>
      <c r="E39" s="26"/>
      <c r="F39" s="26"/>
      <c r="G39" s="27"/>
      <c r="H39" s="26"/>
      <c r="I39" s="26"/>
      <c r="J39" s="21"/>
      <c r="K39" s="170">
        <f>K50/K46</f>
        <v>316116.09498680744</v>
      </c>
      <c r="L39" s="23"/>
      <c r="M39" s="23"/>
    </row>
    <row r="40" spans="1:13" x14ac:dyDescent="0.2">
      <c r="A40" s="20"/>
      <c r="B40" s="20"/>
      <c r="C40" s="29" t="s">
        <v>104</v>
      </c>
      <c r="D40" s="21"/>
      <c r="E40" s="30"/>
      <c r="F40" s="21"/>
      <c r="G40" s="27"/>
      <c r="H40" s="21"/>
      <c r="I40" s="21"/>
      <c r="J40" s="21"/>
      <c r="K40" s="68" t="s">
        <v>103</v>
      </c>
      <c r="L40" s="23"/>
      <c r="M40" s="23"/>
    </row>
    <row r="41" spans="1:13" ht="13.5" thickBot="1" x14ac:dyDescent="0.25">
      <c r="A41" s="20"/>
      <c r="B41" s="20"/>
      <c r="C41" s="29" t="s">
        <v>104</v>
      </c>
      <c r="D41" s="21"/>
      <c r="E41" s="21"/>
      <c r="F41" s="21"/>
      <c r="G41" s="21"/>
      <c r="H41" s="21"/>
      <c r="I41" s="21"/>
      <c r="J41" s="21"/>
      <c r="K41" s="68" t="s">
        <v>103</v>
      </c>
      <c r="L41" s="23"/>
      <c r="M41" s="23"/>
    </row>
    <row r="42" spans="1:13" ht="13.5" thickTop="1" x14ac:dyDescent="0.2">
      <c r="A42" s="20"/>
      <c r="B42" s="20"/>
      <c r="C42" s="29" t="s">
        <v>104</v>
      </c>
      <c r="D42" s="21"/>
      <c r="E42" s="7"/>
      <c r="F42" s="8"/>
      <c r="G42" s="8"/>
      <c r="H42" s="8"/>
      <c r="I42" s="9"/>
      <c r="J42" s="21"/>
      <c r="K42" s="68" t="s">
        <v>103</v>
      </c>
      <c r="L42" s="23"/>
      <c r="M42" s="23"/>
    </row>
    <row r="43" spans="1:13" x14ac:dyDescent="0.2">
      <c r="A43" s="20"/>
      <c r="B43" s="20"/>
      <c r="C43" s="29" t="s">
        <v>104</v>
      </c>
      <c r="D43" s="21"/>
      <c r="E43" s="10"/>
      <c r="F43" s="6"/>
      <c r="G43" s="6"/>
      <c r="H43" s="6"/>
      <c r="I43" s="11"/>
      <c r="J43" s="21"/>
      <c r="K43" s="68" t="s">
        <v>103</v>
      </c>
      <c r="L43" s="23"/>
      <c r="M43" s="23"/>
    </row>
    <row r="44" spans="1:13" x14ac:dyDescent="0.2">
      <c r="A44" s="20"/>
      <c r="B44" s="20"/>
      <c r="C44" s="29" t="s">
        <v>104</v>
      </c>
      <c r="D44" s="21"/>
      <c r="E44" s="10"/>
      <c r="F44" s="6"/>
      <c r="G44" s="6"/>
      <c r="H44" s="6"/>
      <c r="I44" s="11"/>
      <c r="J44" s="21"/>
      <c r="K44" s="68" t="s">
        <v>103</v>
      </c>
      <c r="L44" s="23"/>
      <c r="M44" s="23"/>
    </row>
    <row r="45" spans="1:13" x14ac:dyDescent="0.2">
      <c r="A45" s="20"/>
      <c r="B45" s="20"/>
      <c r="C45" s="22" t="s">
        <v>170</v>
      </c>
      <c r="D45" s="21"/>
      <c r="E45" s="10"/>
      <c r="F45" s="6"/>
      <c r="G45" s="15" t="s">
        <v>134</v>
      </c>
      <c r="H45" s="6"/>
      <c r="I45" s="11"/>
      <c r="J45" s="21"/>
      <c r="K45" s="22" t="s">
        <v>177</v>
      </c>
      <c r="L45" s="23"/>
      <c r="M45" s="23"/>
    </row>
    <row r="46" spans="1:13" x14ac:dyDescent="0.2">
      <c r="A46" s="20"/>
      <c r="B46" s="20"/>
      <c r="C46" s="70">
        <f>G27</f>
        <v>0.39</v>
      </c>
      <c r="D46" s="21"/>
      <c r="E46" s="10"/>
      <c r="F46" s="6"/>
      <c r="G46" s="6"/>
      <c r="H46" s="6"/>
      <c r="I46" s="11"/>
      <c r="J46" s="21"/>
      <c r="K46" s="70">
        <v>0.41689999999999999</v>
      </c>
      <c r="L46" s="23"/>
      <c r="M46" s="23"/>
    </row>
    <row r="47" spans="1:13" x14ac:dyDescent="0.2">
      <c r="A47" s="20"/>
      <c r="B47" s="20"/>
      <c r="C47" s="29" t="s">
        <v>104</v>
      </c>
      <c r="D47" s="21"/>
      <c r="E47" s="10"/>
      <c r="F47" s="6"/>
      <c r="G47" s="6"/>
      <c r="H47" s="6"/>
      <c r="I47" s="11"/>
      <c r="J47" s="21"/>
      <c r="K47" s="68" t="s">
        <v>103</v>
      </c>
      <c r="L47" s="23"/>
      <c r="M47" s="23"/>
    </row>
    <row r="48" spans="1:13" ht="13.5" thickBot="1" x14ac:dyDescent="0.25">
      <c r="A48" s="20"/>
      <c r="B48" s="20"/>
      <c r="C48" s="29" t="s">
        <v>104</v>
      </c>
      <c r="D48" s="21"/>
      <c r="E48" s="12"/>
      <c r="F48" s="13"/>
      <c r="G48" s="13"/>
      <c r="H48" s="13"/>
      <c r="I48" s="14"/>
      <c r="J48" s="21"/>
      <c r="K48" s="68" t="s">
        <v>103</v>
      </c>
      <c r="L48" s="23"/>
      <c r="M48" s="23"/>
    </row>
    <row r="49" spans="1:13" ht="13.5" thickTop="1" x14ac:dyDescent="0.2">
      <c r="A49" s="20"/>
      <c r="B49" s="20"/>
      <c r="C49" s="29" t="s">
        <v>104</v>
      </c>
      <c r="D49" s="21"/>
      <c r="E49" s="21"/>
      <c r="F49" s="21"/>
      <c r="G49" s="21"/>
      <c r="H49" s="21"/>
      <c r="I49" s="21"/>
      <c r="J49" s="21"/>
      <c r="K49" s="68" t="s">
        <v>103</v>
      </c>
      <c r="L49" s="23"/>
      <c r="M49" s="23"/>
    </row>
    <row r="50" spans="1:13" x14ac:dyDescent="0.2">
      <c r="A50" s="20"/>
      <c r="B50" s="20"/>
      <c r="C50" s="63">
        <f>C39*C46</f>
        <v>131788.80000000002</v>
      </c>
      <c r="D50" s="21"/>
      <c r="E50" s="26"/>
      <c r="F50" s="26"/>
      <c r="G50" s="27"/>
      <c r="H50" s="26"/>
      <c r="I50" s="26"/>
      <c r="J50" s="48"/>
      <c r="K50" s="69">
        <f>C50</f>
        <v>131788.80000000002</v>
      </c>
      <c r="L50" s="23"/>
      <c r="M50" s="23"/>
    </row>
    <row r="51" spans="1:13" x14ac:dyDescent="0.2">
      <c r="A51" s="20"/>
      <c r="B51" s="20"/>
      <c r="C51" s="50" t="s">
        <v>171</v>
      </c>
      <c r="D51" s="21"/>
      <c r="E51" s="30"/>
      <c r="F51" s="21"/>
      <c r="G51" s="27"/>
      <c r="H51" s="30"/>
      <c r="I51" s="21"/>
      <c r="J51" s="21"/>
      <c r="K51" s="64"/>
      <c r="L51" s="23"/>
      <c r="M51" s="23"/>
    </row>
    <row r="52" spans="1:13" x14ac:dyDescent="0.2">
      <c r="A52" s="20"/>
      <c r="B52" s="20"/>
      <c r="C52" s="21"/>
      <c r="D52" s="21"/>
      <c r="E52" s="21"/>
      <c r="F52" s="21"/>
      <c r="G52" s="24"/>
      <c r="H52" s="21"/>
      <c r="I52" s="21"/>
      <c r="J52" s="21"/>
      <c r="K52" s="22"/>
      <c r="L52" s="23"/>
      <c r="M52" s="23"/>
    </row>
    <row r="53" spans="1:13" ht="13.5" thickBot="1" x14ac:dyDescent="0.25">
      <c r="A53" s="20"/>
      <c r="B53" s="34"/>
      <c r="C53" s="35"/>
      <c r="D53" s="35"/>
      <c r="E53" s="35"/>
      <c r="F53" s="35"/>
      <c r="G53" s="35"/>
      <c r="H53" s="35"/>
      <c r="I53" s="35"/>
      <c r="J53" s="35"/>
      <c r="K53" s="35"/>
      <c r="L53" s="37"/>
      <c r="M53" s="23"/>
    </row>
    <row r="54" spans="1:13" ht="13.5" thickBot="1" x14ac:dyDescent="0.25">
      <c r="A54" s="34"/>
      <c r="B54" s="35"/>
      <c r="C54" s="35"/>
      <c r="D54" s="35"/>
      <c r="E54" s="35"/>
      <c r="F54" s="35"/>
      <c r="G54" s="35"/>
      <c r="H54" s="35"/>
      <c r="I54" s="35"/>
      <c r="J54" s="35"/>
      <c r="K54" s="35"/>
      <c r="L54" s="35"/>
      <c r="M54" s="37"/>
    </row>
  </sheetData>
  <mergeCells count="4">
    <mergeCell ref="B2:L2"/>
    <mergeCell ref="B4:L11"/>
    <mergeCell ref="B13:L17"/>
    <mergeCell ref="B32:L33"/>
  </mergeCells>
  <phoneticPr fontId="0" type="noConversion"/>
  <printOptions horizontalCentered="1"/>
  <pageMargins left="0.75" right="0.75" top="1" bottom="1" header="0.5" footer="0.5"/>
  <pageSetup paperSize="283"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sheetViews>
  <sheetFormatPr defaultColWidth="9.140625" defaultRowHeight="12.75" x14ac:dyDescent="0.2"/>
  <cols>
    <col min="1" max="1" width="2.7109375" style="1" customWidth="1"/>
    <col min="2" max="2" width="50.7109375" style="1" customWidth="1"/>
    <col min="3" max="3" width="2.7109375" style="1" customWidth="1"/>
    <col min="4" max="4" width="18.7109375" style="1" customWidth="1"/>
    <col min="5" max="5" width="2.7109375" style="1" customWidth="1"/>
    <col min="6" max="16384" width="9.140625" style="1"/>
  </cols>
  <sheetData>
    <row r="1" spans="1:5" x14ac:dyDescent="0.2">
      <c r="A1" s="17"/>
      <c r="B1" s="18"/>
      <c r="C1" s="18"/>
      <c r="D1" s="18"/>
      <c r="E1" s="19"/>
    </row>
    <row r="2" spans="1:5" ht="18.75" x14ac:dyDescent="0.2">
      <c r="A2" s="2"/>
      <c r="B2" s="256" t="s">
        <v>441</v>
      </c>
      <c r="C2" s="256"/>
      <c r="D2" s="256"/>
      <c r="E2" s="4"/>
    </row>
    <row r="3" spans="1:5" x14ac:dyDescent="0.2">
      <c r="A3" s="20"/>
      <c r="B3" s="21"/>
      <c r="C3" s="21"/>
      <c r="D3" s="76"/>
      <c r="E3" s="23"/>
    </row>
    <row r="4" spans="1:5" x14ac:dyDescent="0.2">
      <c r="A4" s="20"/>
      <c r="B4" s="257" t="s">
        <v>210</v>
      </c>
      <c r="C4" s="259"/>
      <c r="D4" s="259"/>
      <c r="E4" s="23"/>
    </row>
    <row r="5" spans="1:5" x14ac:dyDescent="0.2">
      <c r="A5" s="20"/>
      <c r="B5" s="259"/>
      <c r="C5" s="259"/>
      <c r="D5" s="259"/>
      <c r="E5" s="23"/>
    </row>
    <row r="6" spans="1:5" x14ac:dyDescent="0.2">
      <c r="A6" s="20"/>
      <c r="B6" s="259"/>
      <c r="C6" s="259"/>
      <c r="D6" s="259"/>
      <c r="E6" s="23"/>
    </row>
    <row r="7" spans="1:5" x14ac:dyDescent="0.2">
      <c r="A7" s="20"/>
      <c r="B7" s="259"/>
      <c r="C7" s="259"/>
      <c r="D7" s="259"/>
      <c r="E7" s="23"/>
    </row>
    <row r="8" spans="1:5" x14ac:dyDescent="0.2">
      <c r="A8" s="20"/>
      <c r="B8" s="178"/>
      <c r="C8" s="178"/>
      <c r="D8" s="178"/>
      <c r="E8" s="23"/>
    </row>
    <row r="9" spans="1:5" x14ac:dyDescent="0.2">
      <c r="A9" s="20"/>
      <c r="B9" s="21" t="s">
        <v>243</v>
      </c>
      <c r="C9" s="178"/>
      <c r="D9" s="178"/>
      <c r="E9" s="23"/>
    </row>
    <row r="10" spans="1:5" x14ac:dyDescent="0.2">
      <c r="A10" s="20"/>
      <c r="B10" s="21" t="s">
        <v>365</v>
      </c>
      <c r="C10" s="178"/>
      <c r="D10" s="178"/>
      <c r="E10" s="23"/>
    </row>
    <row r="11" spans="1:5" x14ac:dyDescent="0.2">
      <c r="A11" s="20"/>
      <c r="B11" s="21" t="s">
        <v>84</v>
      </c>
      <c r="C11" s="178"/>
      <c r="D11" s="178"/>
      <c r="E11" s="23"/>
    </row>
    <row r="12" spans="1:5" x14ac:dyDescent="0.2">
      <c r="A12" s="20"/>
      <c r="B12" s="178"/>
      <c r="C12" s="178"/>
      <c r="D12" s="178"/>
      <c r="E12" s="23"/>
    </row>
    <row r="13" spans="1:5" x14ac:dyDescent="0.2">
      <c r="A13" s="20"/>
      <c r="B13" s="79" t="s">
        <v>6</v>
      </c>
      <c r="C13" s="21"/>
      <c r="D13" s="80" t="s">
        <v>1</v>
      </c>
      <c r="E13" s="23"/>
    </row>
    <row r="14" spans="1:5" x14ac:dyDescent="0.2">
      <c r="A14" s="20"/>
      <c r="B14" s="21" t="s">
        <v>250</v>
      </c>
      <c r="C14" s="21"/>
      <c r="D14" s="93">
        <v>1</v>
      </c>
      <c r="E14" s="85"/>
    </row>
    <row r="15" spans="1:5" x14ac:dyDescent="0.2">
      <c r="A15" s="20"/>
      <c r="B15" s="21" t="s">
        <v>251</v>
      </c>
      <c r="C15" s="21"/>
      <c r="D15" s="93">
        <v>3.2</v>
      </c>
      <c r="E15" s="23"/>
    </row>
    <row r="16" spans="1:5" x14ac:dyDescent="0.2">
      <c r="A16" s="20"/>
      <c r="B16" s="21" t="s">
        <v>82</v>
      </c>
      <c r="C16" s="21"/>
      <c r="D16" s="94">
        <v>2.1999999999999999E-2</v>
      </c>
      <c r="E16" s="23"/>
    </row>
    <row r="17" spans="1:5" x14ac:dyDescent="0.2">
      <c r="A17" s="20"/>
      <c r="B17" s="21" t="s">
        <v>83</v>
      </c>
      <c r="C17" s="21"/>
      <c r="D17" s="94">
        <v>0.2</v>
      </c>
      <c r="E17" s="23"/>
    </row>
    <row r="18" spans="1:5" x14ac:dyDescent="0.2">
      <c r="A18" s="20"/>
      <c r="B18" s="21"/>
      <c r="C18" s="21"/>
      <c r="D18" s="21"/>
      <c r="E18" s="23"/>
    </row>
    <row r="19" spans="1:5" x14ac:dyDescent="0.2">
      <c r="A19" s="20"/>
      <c r="B19" s="44" t="s">
        <v>243</v>
      </c>
      <c r="C19" s="21"/>
      <c r="D19" s="21"/>
      <c r="E19" s="23"/>
    </row>
    <row r="20" spans="1:5" x14ac:dyDescent="0.2">
      <c r="A20" s="20"/>
      <c r="B20" s="44"/>
      <c r="C20" s="21"/>
      <c r="D20" s="21"/>
      <c r="E20" s="23"/>
    </row>
    <row r="21" spans="1:5" x14ac:dyDescent="0.2">
      <c r="A21" s="20"/>
      <c r="B21" s="88" t="s">
        <v>252</v>
      </c>
      <c r="C21" s="21"/>
      <c r="D21" s="95">
        <f>D14</f>
        <v>1</v>
      </c>
      <c r="E21" s="23"/>
    </row>
    <row r="22" spans="1:5" x14ac:dyDescent="0.2">
      <c r="A22" s="20"/>
      <c r="B22" s="88" t="s">
        <v>81</v>
      </c>
      <c r="C22" s="21"/>
      <c r="D22" s="96">
        <f>D17</f>
        <v>0.2</v>
      </c>
      <c r="E22" s="23"/>
    </row>
    <row r="23" spans="1:5" x14ac:dyDescent="0.2">
      <c r="A23" s="20"/>
      <c r="B23" s="88" t="s">
        <v>3</v>
      </c>
      <c r="C23" s="21"/>
      <c r="D23" s="96">
        <f>D16</f>
        <v>2.1999999999999999E-2</v>
      </c>
      <c r="E23" s="23"/>
    </row>
    <row r="24" spans="1:5" x14ac:dyDescent="0.2">
      <c r="A24" s="20"/>
      <c r="B24" s="88" t="s">
        <v>4</v>
      </c>
      <c r="C24" s="21"/>
      <c r="D24" s="149">
        <f>D21*(1+D22)/(1+D23)</f>
        <v>1.1741682974559686</v>
      </c>
      <c r="E24" s="23"/>
    </row>
    <row r="25" spans="1:5" x14ac:dyDescent="0.2">
      <c r="A25" s="20"/>
      <c r="B25" s="21"/>
      <c r="C25" s="21"/>
      <c r="D25" s="21"/>
      <c r="E25" s="23"/>
    </row>
    <row r="26" spans="1:5" x14ac:dyDescent="0.2">
      <c r="A26" s="20"/>
      <c r="B26" s="44" t="s">
        <v>287</v>
      </c>
      <c r="C26" s="21"/>
      <c r="D26" s="21"/>
      <c r="E26" s="23"/>
    </row>
    <row r="27" spans="1:5" x14ac:dyDescent="0.2">
      <c r="A27" s="20"/>
      <c r="B27" s="44"/>
      <c r="C27" s="21"/>
      <c r="D27" s="21"/>
      <c r="E27" s="23"/>
    </row>
    <row r="28" spans="1:5" x14ac:dyDescent="0.2">
      <c r="A28" s="20"/>
      <c r="B28" s="88" t="s">
        <v>253</v>
      </c>
      <c r="C28" s="21"/>
      <c r="D28" s="95">
        <f>D15</f>
        <v>3.2</v>
      </c>
      <c r="E28" s="23"/>
    </row>
    <row r="29" spans="1:5" x14ac:dyDescent="0.2">
      <c r="A29" s="20"/>
      <c r="B29" s="88" t="s">
        <v>254</v>
      </c>
      <c r="C29" s="21"/>
      <c r="D29" s="95">
        <f>D24</f>
        <v>1.1741682974559686</v>
      </c>
      <c r="E29" s="23"/>
    </row>
    <row r="30" spans="1:5" x14ac:dyDescent="0.2">
      <c r="A30" s="20"/>
      <c r="B30" s="88" t="s">
        <v>5</v>
      </c>
      <c r="C30" s="21"/>
      <c r="D30" s="150">
        <f>(D29-D28)/(D28)</f>
        <v>-0.63307240704500978</v>
      </c>
      <c r="E30" s="23"/>
    </row>
    <row r="31" spans="1:5" x14ac:dyDescent="0.2">
      <c r="A31" s="20"/>
      <c r="B31" s="88"/>
      <c r="C31" s="21"/>
      <c r="D31" s="91"/>
      <c r="E31" s="23"/>
    </row>
    <row r="32" spans="1:5" x14ac:dyDescent="0.2">
      <c r="A32" s="20"/>
      <c r="B32" s="44" t="s">
        <v>84</v>
      </c>
      <c r="C32" s="21"/>
      <c r="D32" s="91"/>
      <c r="E32" s="23"/>
    </row>
    <row r="33" spans="1:5" x14ac:dyDescent="0.2">
      <c r="A33" s="20"/>
      <c r="B33" s="44"/>
      <c r="C33" s="21"/>
      <c r="D33" s="91"/>
      <c r="E33" s="23"/>
    </row>
    <row r="34" spans="1:5" x14ac:dyDescent="0.2">
      <c r="A34" s="20"/>
      <c r="B34" s="84" t="s">
        <v>85</v>
      </c>
      <c r="C34" s="21"/>
      <c r="D34" s="91"/>
      <c r="E34" s="23"/>
    </row>
    <row r="35" spans="1:5" x14ac:dyDescent="0.2">
      <c r="A35" s="20"/>
      <c r="B35" s="84" t="s">
        <v>217</v>
      </c>
      <c r="C35" s="21"/>
      <c r="D35" s="91"/>
      <c r="E35" s="23"/>
    </row>
    <row r="36" spans="1:5" ht="13.5" thickBot="1" x14ac:dyDescent="0.25">
      <c r="A36" s="34"/>
      <c r="B36" s="35"/>
      <c r="C36" s="35"/>
      <c r="D36" s="35"/>
      <c r="E36" s="37"/>
    </row>
  </sheetData>
  <mergeCells count="2">
    <mergeCell ref="B2:D2"/>
    <mergeCell ref="B4:D7"/>
  </mergeCells>
  <phoneticPr fontId="0" type="noConversion"/>
  <printOptions horizontalCentered="1"/>
  <pageMargins left="0.75" right="0.75" top="1" bottom="1" header="0.5" footer="0.5"/>
  <pageSetup paperSize="283" orientation="portrait" r:id="rId1"/>
  <headerFooter alignWithMargins="0"/>
  <ignoredErrors>
    <ignoredError sqref="D22"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452</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ht="12.75" customHeight="1" x14ac:dyDescent="0.2">
      <c r="A4" s="20"/>
      <c r="B4" s="258" t="s">
        <v>351</v>
      </c>
      <c r="C4" s="258"/>
      <c r="D4" s="258"/>
      <c r="E4" s="258"/>
      <c r="F4" s="258"/>
      <c r="G4" s="258"/>
      <c r="H4" s="258"/>
      <c r="I4" s="258"/>
      <c r="J4" s="258"/>
      <c r="K4" s="258"/>
      <c r="L4" s="258"/>
      <c r="M4" s="23"/>
    </row>
    <row r="5" spans="1:13" x14ac:dyDescent="0.2">
      <c r="A5" s="20"/>
      <c r="B5" s="258"/>
      <c r="C5" s="258"/>
      <c r="D5" s="258"/>
      <c r="E5" s="258"/>
      <c r="F5" s="258"/>
      <c r="G5" s="258"/>
      <c r="H5" s="258"/>
      <c r="I5" s="258"/>
      <c r="J5" s="258"/>
      <c r="K5" s="258"/>
      <c r="L5" s="258"/>
      <c r="M5" s="23"/>
    </row>
    <row r="6" spans="1:13" x14ac:dyDescent="0.2">
      <c r="A6" s="20"/>
      <c r="B6" s="258"/>
      <c r="C6" s="258"/>
      <c r="D6" s="258"/>
      <c r="E6" s="258"/>
      <c r="F6" s="258"/>
      <c r="G6" s="258"/>
      <c r="H6" s="258"/>
      <c r="I6" s="258"/>
      <c r="J6" s="258"/>
      <c r="K6" s="258"/>
      <c r="L6" s="258"/>
      <c r="M6" s="23"/>
    </row>
    <row r="7" spans="1:13" x14ac:dyDescent="0.2">
      <c r="A7" s="20"/>
      <c r="B7" s="258"/>
      <c r="C7" s="258"/>
      <c r="D7" s="258"/>
      <c r="E7" s="258"/>
      <c r="F7" s="258"/>
      <c r="G7" s="258"/>
      <c r="H7" s="258"/>
      <c r="I7" s="258"/>
      <c r="J7" s="258"/>
      <c r="K7" s="258"/>
      <c r="L7" s="258"/>
      <c r="M7" s="23"/>
    </row>
    <row r="8" spans="1:13" x14ac:dyDescent="0.2">
      <c r="A8" s="20"/>
      <c r="B8" s="258"/>
      <c r="C8" s="258"/>
      <c r="D8" s="258"/>
      <c r="E8" s="258"/>
      <c r="F8" s="258"/>
      <c r="G8" s="258"/>
      <c r="H8" s="258"/>
      <c r="I8" s="258"/>
      <c r="J8" s="258"/>
      <c r="K8" s="258"/>
      <c r="L8" s="258"/>
      <c r="M8" s="23"/>
    </row>
    <row r="9" spans="1:13" x14ac:dyDescent="0.2">
      <c r="A9" s="20"/>
      <c r="B9" s="258"/>
      <c r="C9" s="258"/>
      <c r="D9" s="258"/>
      <c r="E9" s="258"/>
      <c r="F9" s="258"/>
      <c r="G9" s="258"/>
      <c r="H9" s="258"/>
      <c r="I9" s="258"/>
      <c r="J9" s="258"/>
      <c r="K9" s="258"/>
      <c r="L9" s="258"/>
      <c r="M9" s="23"/>
    </row>
    <row r="10" spans="1:13" x14ac:dyDescent="0.2">
      <c r="A10" s="20"/>
      <c r="B10" s="258"/>
      <c r="C10" s="258"/>
      <c r="D10" s="258"/>
      <c r="E10" s="258"/>
      <c r="F10" s="258"/>
      <c r="G10" s="258"/>
      <c r="H10" s="258"/>
      <c r="I10" s="258"/>
      <c r="J10" s="258"/>
      <c r="K10" s="258"/>
      <c r="L10" s="258"/>
      <c r="M10" s="23"/>
    </row>
    <row r="11" spans="1:13" x14ac:dyDescent="0.2">
      <c r="A11" s="20"/>
      <c r="B11" s="258"/>
      <c r="C11" s="258"/>
      <c r="D11" s="258"/>
      <c r="E11" s="258"/>
      <c r="F11" s="258"/>
      <c r="G11" s="258"/>
      <c r="H11" s="258"/>
      <c r="I11" s="258"/>
      <c r="J11" s="258"/>
      <c r="K11" s="258"/>
      <c r="L11" s="258"/>
      <c r="M11" s="23"/>
    </row>
    <row r="12" spans="1:13" x14ac:dyDescent="0.2">
      <c r="A12" s="20"/>
      <c r="B12" s="258"/>
      <c r="C12" s="258"/>
      <c r="D12" s="258"/>
      <c r="E12" s="258"/>
      <c r="F12" s="258"/>
      <c r="G12" s="258"/>
      <c r="H12" s="258"/>
      <c r="I12" s="258"/>
      <c r="J12" s="258"/>
      <c r="K12" s="258"/>
      <c r="L12" s="258"/>
      <c r="M12" s="23"/>
    </row>
    <row r="13" spans="1:13" x14ac:dyDescent="0.2">
      <c r="A13" s="20"/>
      <c r="B13" s="258"/>
      <c r="C13" s="258"/>
      <c r="D13" s="258"/>
      <c r="E13" s="258"/>
      <c r="F13" s="258"/>
      <c r="G13" s="258"/>
      <c r="H13" s="258"/>
      <c r="I13" s="258"/>
      <c r="J13" s="258"/>
      <c r="K13" s="258"/>
      <c r="L13" s="258"/>
      <c r="M13" s="23"/>
    </row>
    <row r="14" spans="1:13" x14ac:dyDescent="0.2">
      <c r="A14" s="20"/>
      <c r="B14" s="258"/>
      <c r="C14" s="258"/>
      <c r="D14" s="258"/>
      <c r="E14" s="258"/>
      <c r="F14" s="258"/>
      <c r="G14" s="258"/>
      <c r="H14" s="258"/>
      <c r="I14" s="258"/>
      <c r="J14" s="258"/>
      <c r="K14" s="258"/>
      <c r="L14" s="258"/>
      <c r="M14" s="23"/>
    </row>
    <row r="15" spans="1:13" x14ac:dyDescent="0.2">
      <c r="A15" s="20"/>
      <c r="B15" s="21"/>
      <c r="C15" s="21"/>
      <c r="D15" s="21"/>
      <c r="E15" s="21"/>
      <c r="F15" s="21"/>
      <c r="G15" s="21"/>
      <c r="H15" s="21"/>
      <c r="I15" s="21"/>
      <c r="J15" s="21"/>
      <c r="K15" s="21"/>
      <c r="L15" s="21"/>
      <c r="M15" s="23"/>
    </row>
    <row r="16" spans="1:13" x14ac:dyDescent="0.2">
      <c r="A16" s="20"/>
      <c r="B16" s="79" t="s">
        <v>6</v>
      </c>
      <c r="C16" s="109"/>
      <c r="D16" s="109"/>
      <c r="E16" s="109"/>
      <c r="F16" s="21"/>
      <c r="G16" s="80" t="s">
        <v>156</v>
      </c>
      <c r="H16" s="21"/>
      <c r="I16" s="21"/>
      <c r="J16" s="21"/>
      <c r="K16" s="21"/>
      <c r="L16" s="21"/>
      <c r="M16" s="23"/>
    </row>
    <row r="17" spans="1:13" x14ac:dyDescent="0.2">
      <c r="A17" s="20"/>
      <c r="B17" s="21" t="s">
        <v>159</v>
      </c>
      <c r="C17" s="44"/>
      <c r="D17" s="21"/>
      <c r="E17" s="21"/>
      <c r="F17" s="21"/>
      <c r="G17" s="134">
        <v>1000000</v>
      </c>
      <c r="H17" s="21"/>
      <c r="I17" s="21"/>
      <c r="J17" s="21"/>
      <c r="K17" s="21"/>
      <c r="L17" s="21"/>
      <c r="M17" s="23"/>
    </row>
    <row r="18" spans="1:13" x14ac:dyDescent="0.2">
      <c r="A18" s="20"/>
      <c r="B18" s="21" t="s">
        <v>282</v>
      </c>
      <c r="C18" s="44"/>
      <c r="D18" s="21"/>
      <c r="E18" s="21"/>
      <c r="F18" s="21"/>
      <c r="G18" s="135">
        <v>1.5820000000000001</v>
      </c>
      <c r="H18" s="21"/>
      <c r="I18" s="21"/>
      <c r="J18" s="21"/>
      <c r="K18" s="21"/>
      <c r="L18" s="21"/>
      <c r="M18" s="23"/>
    </row>
    <row r="19" spans="1:13" x14ac:dyDescent="0.2">
      <c r="A19" s="20"/>
      <c r="B19" s="21" t="s">
        <v>283</v>
      </c>
      <c r="C19" s="44"/>
      <c r="D19" s="21"/>
      <c r="E19" s="21"/>
      <c r="F19" s="21"/>
      <c r="G19" s="135">
        <v>1.5561</v>
      </c>
      <c r="H19" s="21"/>
      <c r="I19" s="21"/>
      <c r="J19" s="21"/>
      <c r="K19" s="21"/>
      <c r="L19" s="21"/>
      <c r="M19" s="23"/>
    </row>
    <row r="20" spans="1:13" x14ac:dyDescent="0.2">
      <c r="A20" s="20"/>
      <c r="B20" s="21" t="s">
        <v>273</v>
      </c>
      <c r="C20" s="44"/>
      <c r="D20" s="21"/>
      <c r="E20" s="21"/>
      <c r="F20" s="21"/>
      <c r="G20" s="97">
        <v>8.8999999999999996E-2</v>
      </c>
      <c r="H20" s="21"/>
      <c r="I20" s="21"/>
      <c r="J20" s="21"/>
      <c r="K20" s="21"/>
      <c r="L20" s="21"/>
      <c r="M20" s="23"/>
    </row>
    <row r="21" spans="1:13" x14ac:dyDescent="0.2">
      <c r="A21" s="20"/>
      <c r="B21" s="21" t="s">
        <v>160</v>
      </c>
      <c r="C21" s="44"/>
      <c r="D21" s="21"/>
      <c r="E21" s="21"/>
      <c r="F21" s="21"/>
      <c r="G21" s="93">
        <v>3.1383999999999999</v>
      </c>
      <c r="H21" s="21"/>
      <c r="I21" s="21"/>
      <c r="J21" s="21"/>
      <c r="K21" s="21"/>
      <c r="L21" s="21"/>
      <c r="M21" s="23"/>
    </row>
    <row r="22" spans="1:13" x14ac:dyDescent="0.2">
      <c r="A22" s="20"/>
      <c r="B22" s="21"/>
      <c r="C22" s="44"/>
      <c r="D22" s="21"/>
      <c r="E22" s="21"/>
      <c r="F22" s="21"/>
      <c r="G22" s="136"/>
      <c r="H22" s="21"/>
      <c r="I22" s="21"/>
      <c r="J22" s="21"/>
      <c r="K22" s="21"/>
      <c r="L22" s="21"/>
      <c r="M22" s="23"/>
    </row>
    <row r="23" spans="1:13" x14ac:dyDescent="0.2">
      <c r="A23" s="20"/>
      <c r="B23" s="21" t="s">
        <v>163</v>
      </c>
      <c r="C23" s="44"/>
      <c r="D23" s="21"/>
      <c r="E23" s="21"/>
      <c r="F23" s="21"/>
      <c r="G23" s="103"/>
      <c r="H23" s="21"/>
      <c r="I23" s="21"/>
      <c r="J23" s="21"/>
      <c r="K23" s="21"/>
      <c r="L23" s="21"/>
      <c r="M23" s="23"/>
    </row>
    <row r="24" spans="1:13" x14ac:dyDescent="0.2">
      <c r="A24" s="20"/>
      <c r="B24" s="21" t="s">
        <v>164</v>
      </c>
      <c r="C24" s="44"/>
      <c r="D24" s="21"/>
      <c r="E24" s="21"/>
      <c r="F24" s="21"/>
      <c r="G24" s="103"/>
      <c r="H24" s="21"/>
      <c r="I24" s="21"/>
      <c r="J24" s="21"/>
      <c r="K24" s="21"/>
      <c r="L24" s="21"/>
      <c r="M24" s="23"/>
    </row>
    <row r="25" spans="1:13" x14ac:dyDescent="0.2">
      <c r="A25" s="20"/>
      <c r="B25" s="21" t="s">
        <v>354</v>
      </c>
      <c r="C25" s="44"/>
      <c r="D25" s="21"/>
      <c r="E25" s="21"/>
      <c r="F25" s="21"/>
      <c r="G25" s="103"/>
      <c r="H25" s="21"/>
      <c r="I25" s="21"/>
      <c r="J25" s="21"/>
      <c r="K25" s="21"/>
      <c r="L25" s="21"/>
      <c r="M25" s="23"/>
    </row>
    <row r="26" spans="1:13" x14ac:dyDescent="0.2">
      <c r="A26" s="20"/>
      <c r="B26" s="21" t="s">
        <v>165</v>
      </c>
      <c r="C26" s="44"/>
      <c r="D26" s="21"/>
      <c r="E26" s="21"/>
      <c r="F26" s="21"/>
      <c r="G26" s="103"/>
      <c r="H26" s="21"/>
      <c r="I26" s="21"/>
      <c r="J26" s="21"/>
      <c r="K26" s="21"/>
      <c r="L26" s="21"/>
      <c r="M26" s="23"/>
    </row>
    <row r="27" spans="1:13" ht="13.5" thickBot="1" x14ac:dyDescent="0.25">
      <c r="A27" s="20"/>
      <c r="B27" s="21"/>
      <c r="C27" s="21"/>
      <c r="D27" s="21"/>
      <c r="E27" s="21"/>
      <c r="F27" s="21"/>
      <c r="G27" s="21"/>
      <c r="H27" s="21"/>
      <c r="I27" s="21"/>
      <c r="J27" s="21"/>
      <c r="K27" s="21"/>
      <c r="L27" s="21"/>
      <c r="M27" s="23"/>
    </row>
    <row r="28" spans="1:13" ht="13.5" thickBot="1" x14ac:dyDescent="0.25">
      <c r="A28" s="20"/>
      <c r="B28" s="17"/>
      <c r="C28" s="18"/>
      <c r="D28" s="18"/>
      <c r="E28" s="18"/>
      <c r="F28" s="18"/>
      <c r="G28" s="18"/>
      <c r="H28" s="18"/>
      <c r="I28" s="18"/>
      <c r="J28" s="18"/>
      <c r="K28" s="18"/>
      <c r="L28" s="19"/>
      <c r="M28" s="23"/>
    </row>
    <row r="29" spans="1:13" ht="14.25" thickBot="1" x14ac:dyDescent="0.3">
      <c r="A29" s="20"/>
      <c r="B29" s="20"/>
      <c r="C29" s="21"/>
      <c r="D29" s="21"/>
      <c r="E29" s="21"/>
      <c r="F29" s="65" t="s">
        <v>166</v>
      </c>
      <c r="G29" s="40"/>
      <c r="H29" s="21"/>
      <c r="I29" s="21"/>
      <c r="J29" s="21"/>
      <c r="K29" s="171">
        <f>(K32/C32)-1</f>
        <v>6.1884840305892919E-2</v>
      </c>
      <c r="L29" s="23"/>
      <c r="M29" s="23"/>
    </row>
    <row r="30" spans="1:13" x14ac:dyDescent="0.2">
      <c r="A30" s="20"/>
      <c r="B30" s="20"/>
      <c r="C30" s="21"/>
      <c r="D30" s="21"/>
      <c r="E30" s="21"/>
      <c r="F30" s="21"/>
      <c r="G30" s="21"/>
      <c r="H30" s="21"/>
      <c r="I30" s="21"/>
      <c r="J30" s="21"/>
      <c r="K30" s="21"/>
      <c r="L30" s="23"/>
      <c r="M30" s="23"/>
    </row>
    <row r="31" spans="1:13" ht="13.5" thickBot="1" x14ac:dyDescent="0.25">
      <c r="A31" s="20"/>
      <c r="B31" s="20"/>
      <c r="C31" s="22" t="s">
        <v>161</v>
      </c>
      <c r="D31" s="21"/>
      <c r="E31" s="21"/>
      <c r="F31" s="21"/>
      <c r="G31" s="22"/>
      <c r="H31" s="21"/>
      <c r="I31" s="21"/>
      <c r="J31" s="21"/>
      <c r="K31" s="44" t="s">
        <v>162</v>
      </c>
      <c r="L31" s="23"/>
      <c r="M31" s="23"/>
    </row>
    <row r="32" spans="1:13" ht="13.5" thickBot="1" x14ac:dyDescent="0.25">
      <c r="A32" s="20"/>
      <c r="B32" s="20"/>
      <c r="C32" s="71">
        <f>G17</f>
        <v>1000000</v>
      </c>
      <c r="D32" s="21"/>
      <c r="E32" s="21"/>
      <c r="F32" s="21"/>
      <c r="G32" s="22"/>
      <c r="H32" s="21"/>
      <c r="I32" s="21"/>
      <c r="J32" s="21"/>
      <c r="K32" s="71">
        <f>K42/K38</f>
        <v>1061884.840305893</v>
      </c>
      <c r="L32" s="23"/>
      <c r="M32" s="23"/>
    </row>
    <row r="33" spans="1:13" ht="13.5" thickBot="1" x14ac:dyDescent="0.25">
      <c r="A33" s="20"/>
      <c r="B33" s="20"/>
      <c r="C33" s="29" t="s">
        <v>104</v>
      </c>
      <c r="D33" s="21"/>
      <c r="E33" s="21"/>
      <c r="F33" s="21"/>
      <c r="G33" s="21"/>
      <c r="H33" s="21"/>
      <c r="I33" s="21"/>
      <c r="J33" s="21"/>
      <c r="K33" s="68" t="s">
        <v>103</v>
      </c>
      <c r="L33" s="23"/>
      <c r="M33" s="23"/>
    </row>
    <row r="34" spans="1:13" ht="13.5" thickTop="1" x14ac:dyDescent="0.2">
      <c r="A34" s="20"/>
      <c r="B34" s="20"/>
      <c r="C34" s="29" t="s">
        <v>104</v>
      </c>
      <c r="D34" s="21"/>
      <c r="E34" s="7"/>
      <c r="F34" s="8"/>
      <c r="G34" s="8"/>
      <c r="H34" s="8"/>
      <c r="I34" s="9"/>
      <c r="J34" s="21"/>
      <c r="K34" s="68" t="s">
        <v>103</v>
      </c>
      <c r="L34" s="23"/>
      <c r="M34" s="23"/>
    </row>
    <row r="35" spans="1:13" x14ac:dyDescent="0.2">
      <c r="A35" s="20"/>
      <c r="B35" s="20"/>
      <c r="C35" s="29" t="s">
        <v>104</v>
      </c>
      <c r="D35" s="21"/>
      <c r="E35" s="10"/>
      <c r="F35" s="6"/>
      <c r="G35" s="6"/>
      <c r="H35" s="6"/>
      <c r="I35" s="11"/>
      <c r="J35" s="21"/>
      <c r="K35" s="68" t="s">
        <v>103</v>
      </c>
      <c r="L35" s="23"/>
      <c r="M35" s="23"/>
    </row>
    <row r="36" spans="1:13" ht="13.5" x14ac:dyDescent="0.25">
      <c r="A36" s="20"/>
      <c r="B36" s="20"/>
      <c r="C36" s="29" t="s">
        <v>104</v>
      </c>
      <c r="D36" s="21"/>
      <c r="E36" s="10"/>
      <c r="F36" s="6"/>
      <c r="G36" s="16" t="s">
        <v>158</v>
      </c>
      <c r="H36" s="6"/>
      <c r="I36" s="11"/>
      <c r="J36" s="21"/>
      <c r="K36" s="68" t="s">
        <v>103</v>
      </c>
      <c r="L36" s="23"/>
      <c r="M36" s="23"/>
    </row>
    <row r="37" spans="1:13" x14ac:dyDescent="0.2">
      <c r="A37" s="20"/>
      <c r="B37" s="20"/>
      <c r="C37" s="22" t="s">
        <v>284</v>
      </c>
      <c r="D37" s="21"/>
      <c r="E37" s="10"/>
      <c r="F37" s="6"/>
      <c r="G37" s="15" t="s">
        <v>105</v>
      </c>
      <c r="H37" s="6"/>
      <c r="I37" s="11"/>
      <c r="J37" s="21"/>
      <c r="K37" s="22" t="s">
        <v>285</v>
      </c>
      <c r="L37" s="23"/>
      <c r="M37" s="23"/>
    </row>
    <row r="38" spans="1:13" x14ac:dyDescent="0.2">
      <c r="A38" s="20"/>
      <c r="B38" s="20"/>
      <c r="C38" s="70">
        <f>G18</f>
        <v>1.5820000000000001</v>
      </c>
      <c r="D38" s="21"/>
      <c r="E38" s="10"/>
      <c r="F38" s="6"/>
      <c r="G38" s="6"/>
      <c r="H38" s="6"/>
      <c r="I38" s="11"/>
      <c r="J38" s="21"/>
      <c r="K38" s="70">
        <f>G19</f>
        <v>1.5561</v>
      </c>
      <c r="L38" s="23"/>
      <c r="M38" s="23"/>
    </row>
    <row r="39" spans="1:13" x14ac:dyDescent="0.2">
      <c r="A39" s="20"/>
      <c r="B39" s="20"/>
      <c r="C39" s="29" t="s">
        <v>104</v>
      </c>
      <c r="D39" s="21"/>
      <c r="E39" s="10"/>
      <c r="F39" s="6"/>
      <c r="G39" s="6"/>
      <c r="H39" s="6"/>
      <c r="I39" s="11"/>
      <c r="J39" s="21"/>
      <c r="K39" s="68" t="s">
        <v>103</v>
      </c>
      <c r="L39" s="23"/>
      <c r="M39" s="23"/>
    </row>
    <row r="40" spans="1:13" ht="13.5" thickBot="1" x14ac:dyDescent="0.25">
      <c r="A40" s="20"/>
      <c r="B40" s="20"/>
      <c r="C40" s="29" t="s">
        <v>104</v>
      </c>
      <c r="D40" s="21"/>
      <c r="E40" s="12"/>
      <c r="F40" s="13"/>
      <c r="G40" s="13"/>
      <c r="H40" s="13"/>
      <c r="I40" s="14"/>
      <c r="J40" s="21"/>
      <c r="K40" s="68" t="s">
        <v>103</v>
      </c>
      <c r="L40" s="23"/>
      <c r="M40" s="23"/>
    </row>
    <row r="41" spans="1:13" ht="13.5" thickTop="1" x14ac:dyDescent="0.2">
      <c r="A41" s="20"/>
      <c r="B41" s="20"/>
      <c r="C41" s="29" t="s">
        <v>104</v>
      </c>
      <c r="D41" s="21"/>
      <c r="E41" s="21"/>
      <c r="F41" s="21"/>
      <c r="G41" s="24"/>
      <c r="H41" s="21"/>
      <c r="I41" s="21"/>
      <c r="J41" s="21"/>
      <c r="K41" s="68" t="s">
        <v>103</v>
      </c>
      <c r="L41" s="23"/>
      <c r="M41" s="23"/>
    </row>
    <row r="42" spans="1:13" x14ac:dyDescent="0.2">
      <c r="A42" s="20"/>
      <c r="B42" s="20"/>
      <c r="C42" s="61">
        <f>C32*C38</f>
        <v>1582000</v>
      </c>
      <c r="D42" s="21"/>
      <c r="E42" s="26"/>
      <c r="F42" s="26"/>
      <c r="G42" s="27" t="s">
        <v>155</v>
      </c>
      <c r="H42" s="26"/>
      <c r="I42" s="26"/>
      <c r="J42" s="21"/>
      <c r="K42" s="61">
        <f>K52/K48</f>
        <v>1652399</v>
      </c>
      <c r="L42" s="23"/>
      <c r="M42" s="23"/>
    </row>
    <row r="43" spans="1:13" ht="13.5" thickBot="1" x14ac:dyDescent="0.25">
      <c r="A43" s="20"/>
      <c r="B43" s="20"/>
      <c r="C43" s="29" t="s">
        <v>104</v>
      </c>
      <c r="D43" s="21"/>
      <c r="E43" s="30"/>
      <c r="F43" s="21"/>
      <c r="G43" s="27"/>
      <c r="H43" s="21"/>
      <c r="I43" s="21"/>
      <c r="J43" s="21"/>
      <c r="K43" s="68" t="s">
        <v>103</v>
      </c>
      <c r="L43" s="23"/>
      <c r="M43" s="23"/>
    </row>
    <row r="44" spans="1:13" ht="13.5" thickTop="1" x14ac:dyDescent="0.2">
      <c r="A44" s="20"/>
      <c r="B44" s="20"/>
      <c r="C44" s="29" t="s">
        <v>104</v>
      </c>
      <c r="D44" s="21"/>
      <c r="E44" s="7"/>
      <c r="F44" s="8"/>
      <c r="G44" s="8"/>
      <c r="H44" s="8"/>
      <c r="I44" s="9"/>
      <c r="J44" s="21"/>
      <c r="K44" s="68" t="s">
        <v>103</v>
      </c>
      <c r="L44" s="23"/>
      <c r="M44" s="23"/>
    </row>
    <row r="45" spans="1:13" x14ac:dyDescent="0.2">
      <c r="A45" s="20"/>
      <c r="B45" s="20"/>
      <c r="C45" s="29" t="s">
        <v>104</v>
      </c>
      <c r="D45" s="21"/>
      <c r="E45" s="10"/>
      <c r="F45" s="6"/>
      <c r="G45" s="6"/>
      <c r="H45" s="6"/>
      <c r="I45" s="11"/>
      <c r="J45" s="21"/>
      <c r="K45" s="68" t="s">
        <v>103</v>
      </c>
      <c r="L45" s="23"/>
      <c r="M45" s="23"/>
    </row>
    <row r="46" spans="1:13" ht="13.5" x14ac:dyDescent="0.25">
      <c r="A46" s="20"/>
      <c r="B46" s="20"/>
      <c r="C46" s="29" t="s">
        <v>104</v>
      </c>
      <c r="D46" s="21"/>
      <c r="E46" s="10"/>
      <c r="F46" s="6"/>
      <c r="G46" s="16" t="s">
        <v>157</v>
      </c>
      <c r="H46" s="6"/>
      <c r="I46" s="11"/>
      <c r="J46" s="21"/>
      <c r="K46" s="68" t="s">
        <v>103</v>
      </c>
      <c r="L46" s="23"/>
      <c r="M46" s="23"/>
    </row>
    <row r="47" spans="1:13" x14ac:dyDescent="0.2">
      <c r="A47" s="20"/>
      <c r="B47" s="20"/>
      <c r="C47" s="22" t="s">
        <v>150</v>
      </c>
      <c r="D47" s="21"/>
      <c r="E47" s="10"/>
      <c r="F47" s="6"/>
      <c r="G47" s="15" t="s">
        <v>105</v>
      </c>
      <c r="H47" s="6"/>
      <c r="I47" s="11"/>
      <c r="J47" s="21"/>
      <c r="K47" s="22" t="s">
        <v>153</v>
      </c>
      <c r="L47" s="23"/>
      <c r="M47" s="23"/>
    </row>
    <row r="48" spans="1:13" x14ac:dyDescent="0.2">
      <c r="A48" s="20"/>
      <c r="B48" s="20"/>
      <c r="C48" s="70">
        <f>G21</f>
        <v>3.1383999999999999</v>
      </c>
      <c r="D48" s="21"/>
      <c r="E48" s="10"/>
      <c r="F48" s="6"/>
      <c r="G48" s="6"/>
      <c r="H48" s="6"/>
      <c r="I48" s="11"/>
      <c r="J48" s="21"/>
      <c r="K48" s="70">
        <f>G21</f>
        <v>3.1383999999999999</v>
      </c>
      <c r="L48" s="23"/>
      <c r="M48" s="23"/>
    </row>
    <row r="49" spans="1:13" x14ac:dyDescent="0.2">
      <c r="A49" s="20"/>
      <c r="B49" s="20"/>
      <c r="C49" s="29" t="s">
        <v>104</v>
      </c>
      <c r="D49" s="21"/>
      <c r="E49" s="10"/>
      <c r="F49" s="6"/>
      <c r="G49" s="6"/>
      <c r="H49" s="6"/>
      <c r="I49" s="11"/>
      <c r="J49" s="21"/>
      <c r="K49" s="68" t="s">
        <v>103</v>
      </c>
      <c r="L49" s="23"/>
      <c r="M49" s="23"/>
    </row>
    <row r="50" spans="1:13" ht="13.5" thickBot="1" x14ac:dyDescent="0.25">
      <c r="A50" s="20"/>
      <c r="B50" s="20"/>
      <c r="C50" s="29" t="s">
        <v>104</v>
      </c>
      <c r="D50" s="21"/>
      <c r="E50" s="12"/>
      <c r="F50" s="13"/>
      <c r="G50" s="13"/>
      <c r="H50" s="13"/>
      <c r="I50" s="14"/>
      <c r="J50" s="21"/>
      <c r="K50" s="68" t="s">
        <v>103</v>
      </c>
      <c r="L50" s="23"/>
      <c r="M50" s="23"/>
    </row>
    <row r="51" spans="1:13" ht="13.5" thickTop="1" x14ac:dyDescent="0.2">
      <c r="A51" s="20"/>
      <c r="B51" s="20"/>
      <c r="C51" s="29" t="s">
        <v>104</v>
      </c>
      <c r="D51" s="21"/>
      <c r="E51" s="21"/>
      <c r="F51" s="21"/>
      <c r="G51" s="21"/>
      <c r="H51" s="21"/>
      <c r="I51" s="21"/>
      <c r="J51" s="21"/>
      <c r="K51" s="68" t="s">
        <v>103</v>
      </c>
      <c r="L51" s="23"/>
      <c r="M51" s="23"/>
    </row>
    <row r="52" spans="1:13" x14ac:dyDescent="0.2">
      <c r="A52" s="20"/>
      <c r="B52" s="20"/>
      <c r="C52" s="63">
        <f>C42*C48</f>
        <v>4964948.8</v>
      </c>
      <c r="D52" s="21"/>
      <c r="E52" s="26" t="s">
        <v>102</v>
      </c>
      <c r="F52" s="26" t="s">
        <v>102</v>
      </c>
      <c r="G52" s="27">
        <f>1+(G54*180/360)</f>
        <v>1.0445</v>
      </c>
      <c r="H52" s="26" t="s">
        <v>102</v>
      </c>
      <c r="I52" s="26" t="s">
        <v>102</v>
      </c>
      <c r="J52" s="48"/>
      <c r="K52" s="168">
        <f>C52*G52</f>
        <v>5185889.0215999996</v>
      </c>
      <c r="L52" s="23"/>
      <c r="M52" s="23"/>
    </row>
    <row r="53" spans="1:13" x14ac:dyDescent="0.2">
      <c r="A53" s="20"/>
      <c r="B53" s="20"/>
      <c r="C53" s="50" t="s">
        <v>151</v>
      </c>
      <c r="D53" s="21"/>
      <c r="E53" s="30"/>
      <c r="F53" s="21"/>
      <c r="G53" s="27"/>
      <c r="H53" s="30"/>
      <c r="I53" s="21"/>
      <c r="J53" s="21"/>
      <c r="K53" s="64" t="s">
        <v>152</v>
      </c>
      <c r="L53" s="23"/>
      <c r="M53" s="23"/>
    </row>
    <row r="54" spans="1:13" x14ac:dyDescent="0.2">
      <c r="A54" s="20"/>
      <c r="B54" s="20"/>
      <c r="C54" s="21"/>
      <c r="D54" s="21"/>
      <c r="E54" s="21"/>
      <c r="F54" s="21"/>
      <c r="G54" s="24">
        <f>G20</f>
        <v>8.8999999999999996E-2</v>
      </c>
      <c r="H54" s="21"/>
      <c r="I54" s="21"/>
      <c r="J54" s="21"/>
      <c r="K54" s="22"/>
      <c r="L54" s="23"/>
      <c r="M54" s="23"/>
    </row>
    <row r="55" spans="1:13" x14ac:dyDescent="0.2">
      <c r="A55" s="20"/>
      <c r="B55" s="20"/>
      <c r="C55" s="21"/>
      <c r="D55" s="21"/>
      <c r="E55" s="21"/>
      <c r="F55" s="21"/>
      <c r="G55" s="22" t="s">
        <v>154</v>
      </c>
      <c r="H55" s="21"/>
      <c r="I55" s="21"/>
      <c r="J55" s="21"/>
      <c r="K55" s="22"/>
      <c r="L55" s="23"/>
      <c r="M55" s="23"/>
    </row>
    <row r="56" spans="1:13" ht="13.5" thickBot="1" x14ac:dyDescent="0.25">
      <c r="A56" s="20"/>
      <c r="B56" s="34"/>
      <c r="C56" s="35"/>
      <c r="D56" s="35"/>
      <c r="E56" s="35"/>
      <c r="F56" s="35"/>
      <c r="G56" s="35"/>
      <c r="H56" s="35"/>
      <c r="I56" s="35"/>
      <c r="J56" s="35"/>
      <c r="K56" s="35"/>
      <c r="L56" s="37"/>
      <c r="M56" s="23"/>
    </row>
    <row r="57" spans="1:13" x14ac:dyDescent="0.2">
      <c r="A57" s="20"/>
      <c r="B57" s="21"/>
      <c r="C57" s="21"/>
      <c r="D57" s="21"/>
      <c r="E57" s="21"/>
      <c r="F57" s="21"/>
      <c r="G57" s="21"/>
      <c r="H57" s="21"/>
      <c r="I57" s="21"/>
      <c r="J57" s="21"/>
      <c r="K57" s="21"/>
      <c r="L57" s="21"/>
      <c r="M57" s="23"/>
    </row>
    <row r="58" spans="1:13" x14ac:dyDescent="0.2">
      <c r="A58" s="20"/>
      <c r="B58" s="257" t="s">
        <v>352</v>
      </c>
      <c r="C58" s="257"/>
      <c r="D58" s="257"/>
      <c r="E58" s="257"/>
      <c r="F58" s="257"/>
      <c r="G58" s="257"/>
      <c r="H58" s="257"/>
      <c r="I58" s="257"/>
      <c r="J58" s="257"/>
      <c r="K58" s="257"/>
      <c r="L58" s="257"/>
      <c r="M58" s="23"/>
    </row>
    <row r="59" spans="1:13" x14ac:dyDescent="0.2">
      <c r="A59" s="20"/>
      <c r="B59" s="257"/>
      <c r="C59" s="257"/>
      <c r="D59" s="257"/>
      <c r="E59" s="257"/>
      <c r="F59" s="257"/>
      <c r="G59" s="257"/>
      <c r="H59" s="257"/>
      <c r="I59" s="257"/>
      <c r="J59" s="257"/>
      <c r="K59" s="257"/>
      <c r="L59" s="257"/>
      <c r="M59" s="23"/>
    </row>
    <row r="60" spans="1:13" x14ac:dyDescent="0.2">
      <c r="A60" s="20"/>
      <c r="B60" s="257"/>
      <c r="C60" s="257"/>
      <c r="D60" s="257"/>
      <c r="E60" s="257"/>
      <c r="F60" s="257"/>
      <c r="G60" s="257"/>
      <c r="H60" s="257"/>
      <c r="I60" s="257"/>
      <c r="J60" s="257"/>
      <c r="K60" s="257"/>
      <c r="L60" s="257"/>
      <c r="M60" s="23"/>
    </row>
    <row r="61" spans="1:13" x14ac:dyDescent="0.2">
      <c r="A61" s="20"/>
      <c r="B61" s="108"/>
      <c r="C61" s="108"/>
      <c r="D61" s="108"/>
      <c r="E61" s="108"/>
      <c r="F61" s="108"/>
      <c r="G61" s="108"/>
      <c r="H61" s="108"/>
      <c r="I61" s="108"/>
      <c r="J61" s="108"/>
      <c r="K61" s="108"/>
      <c r="L61" s="108"/>
      <c r="M61" s="23"/>
    </row>
    <row r="62" spans="1:13" ht="12.75" customHeight="1" x14ac:dyDescent="0.2">
      <c r="A62" s="20"/>
      <c r="B62" s="283" t="s">
        <v>353</v>
      </c>
      <c r="C62" s="283"/>
      <c r="D62" s="283"/>
      <c r="E62" s="283"/>
      <c r="F62" s="283"/>
      <c r="G62" s="283"/>
      <c r="H62" s="283"/>
      <c r="I62" s="283"/>
      <c r="J62" s="283"/>
      <c r="K62" s="283"/>
      <c r="L62" s="283"/>
      <c r="M62" s="23"/>
    </row>
    <row r="63" spans="1:13" x14ac:dyDescent="0.2">
      <c r="A63" s="20"/>
      <c r="B63" s="283"/>
      <c r="C63" s="283"/>
      <c r="D63" s="283"/>
      <c r="E63" s="283"/>
      <c r="F63" s="283"/>
      <c r="G63" s="283"/>
      <c r="H63" s="283"/>
      <c r="I63" s="283"/>
      <c r="J63" s="283"/>
      <c r="K63" s="283"/>
      <c r="L63" s="283"/>
      <c r="M63" s="23"/>
    </row>
    <row r="64" spans="1:13" x14ac:dyDescent="0.2">
      <c r="A64" s="20"/>
      <c r="B64" s="283"/>
      <c r="C64" s="283"/>
      <c r="D64" s="283"/>
      <c r="E64" s="283"/>
      <c r="F64" s="283"/>
      <c r="G64" s="283"/>
      <c r="H64" s="283"/>
      <c r="I64" s="283"/>
      <c r="J64" s="283"/>
      <c r="K64" s="283"/>
      <c r="L64" s="283"/>
      <c r="M64" s="23"/>
    </row>
    <row r="65" spans="1:13" x14ac:dyDescent="0.2">
      <c r="A65" s="20"/>
      <c r="B65" s="283"/>
      <c r="C65" s="283"/>
      <c r="D65" s="283"/>
      <c r="E65" s="283"/>
      <c r="F65" s="283"/>
      <c r="G65" s="283"/>
      <c r="H65" s="283"/>
      <c r="I65" s="283"/>
      <c r="J65" s="283"/>
      <c r="K65" s="283"/>
      <c r="L65" s="283"/>
      <c r="M65" s="23"/>
    </row>
    <row r="66" spans="1:13" x14ac:dyDescent="0.2">
      <c r="A66" s="20"/>
      <c r="B66" s="283"/>
      <c r="C66" s="283"/>
      <c r="D66" s="283"/>
      <c r="E66" s="283"/>
      <c r="F66" s="283"/>
      <c r="G66" s="283"/>
      <c r="H66" s="283"/>
      <c r="I66" s="283"/>
      <c r="J66" s="283"/>
      <c r="K66" s="283"/>
      <c r="L66" s="283"/>
      <c r="M66" s="23"/>
    </row>
    <row r="67" spans="1:13" ht="13.5" thickBot="1" x14ac:dyDescent="0.25">
      <c r="A67" s="34"/>
      <c r="B67" s="35"/>
      <c r="C67" s="35"/>
      <c r="D67" s="35"/>
      <c r="E67" s="35"/>
      <c r="F67" s="35"/>
      <c r="G67" s="35"/>
      <c r="H67" s="35"/>
      <c r="I67" s="35"/>
      <c r="J67" s="35"/>
      <c r="K67" s="35"/>
      <c r="L67" s="35"/>
      <c r="M67" s="37"/>
    </row>
  </sheetData>
  <mergeCells count="4">
    <mergeCell ref="B58:L60"/>
    <mergeCell ref="B2:L2"/>
    <mergeCell ref="B4:L14"/>
    <mergeCell ref="B62:L66"/>
  </mergeCells>
  <phoneticPr fontId="0" type="noConversion"/>
  <printOptions horizontalCentered="1"/>
  <pageMargins left="0.75" right="0.75" top="0.5" bottom="0.5" header="0.5" footer="0.5"/>
  <pageSetup paperSize="283" scale="8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heetViews>
  <sheetFormatPr defaultColWidth="9.140625" defaultRowHeight="12.75" x14ac:dyDescent="0.2"/>
  <cols>
    <col min="1" max="1" width="2.7109375" style="1" customWidth="1"/>
    <col min="2" max="2" width="16.7109375" style="1" customWidth="1"/>
    <col min="3" max="3" width="2.7109375" style="1" customWidth="1"/>
    <col min="4" max="4" width="12.7109375" style="1" customWidth="1"/>
    <col min="5" max="5" width="2.7109375" style="1" customWidth="1"/>
    <col min="6" max="6" width="10.7109375" style="5" customWidth="1"/>
    <col min="7" max="7" width="2.7109375" style="1" customWidth="1"/>
    <col min="8" max="8" width="10.7109375" style="1" customWidth="1"/>
    <col min="9" max="9" width="2.7109375" style="1" customWidth="1"/>
    <col min="10" max="10" width="10.7109375" style="1" customWidth="1"/>
    <col min="11" max="11" width="2.7109375" style="1" customWidth="1"/>
    <col min="12" max="12" width="10.7109375" style="1" customWidth="1"/>
    <col min="13" max="13" width="2.7109375" style="1" customWidth="1"/>
    <col min="14" max="14" width="10.7109375" style="1" customWidth="1"/>
    <col min="15" max="15" width="2.7109375" style="1" customWidth="1"/>
    <col min="16" max="16" width="12.7109375" style="1" customWidth="1"/>
    <col min="17" max="17" width="2.7109375" style="1" customWidth="1"/>
    <col min="18" max="16384" width="9.140625" style="1"/>
  </cols>
  <sheetData>
    <row r="1" spans="1:17" x14ac:dyDescent="0.2">
      <c r="A1" s="17"/>
      <c r="B1" s="18"/>
      <c r="C1" s="18"/>
      <c r="D1" s="18"/>
      <c r="E1" s="18"/>
      <c r="F1" s="137"/>
      <c r="G1" s="18"/>
      <c r="H1" s="18"/>
      <c r="I1" s="18"/>
      <c r="J1" s="18"/>
      <c r="K1" s="18"/>
      <c r="L1" s="18"/>
      <c r="M1" s="18"/>
      <c r="N1" s="18"/>
      <c r="O1" s="18"/>
      <c r="P1" s="18"/>
      <c r="Q1" s="19"/>
    </row>
    <row r="2" spans="1:17" ht="18.75" x14ac:dyDescent="0.25">
      <c r="A2" s="2"/>
      <c r="B2" s="256" t="s">
        <v>453</v>
      </c>
      <c r="C2" s="256"/>
      <c r="D2" s="256"/>
      <c r="E2" s="273"/>
      <c r="F2" s="273"/>
      <c r="G2" s="273"/>
      <c r="H2" s="273"/>
      <c r="I2" s="273"/>
      <c r="J2" s="273"/>
      <c r="K2" s="273"/>
      <c r="L2" s="273"/>
      <c r="M2" s="273"/>
      <c r="N2" s="273"/>
      <c r="O2" s="273"/>
      <c r="P2" s="273"/>
      <c r="Q2" s="4"/>
    </row>
    <row r="3" spans="1:17" x14ac:dyDescent="0.2">
      <c r="A3" s="20"/>
      <c r="B3" s="127"/>
      <c r="C3" s="21"/>
      <c r="D3" s="21"/>
      <c r="E3" s="21"/>
      <c r="F3" s="88"/>
      <c r="G3" s="21"/>
      <c r="H3" s="21"/>
      <c r="I3" s="21"/>
      <c r="J3" s="21"/>
      <c r="K3" s="21"/>
      <c r="L3" s="21"/>
      <c r="M3" s="21"/>
      <c r="N3" s="21"/>
      <c r="O3" s="21"/>
      <c r="P3" s="21"/>
      <c r="Q3" s="23"/>
    </row>
    <row r="4" spans="1:17" x14ac:dyDescent="0.2">
      <c r="A4" s="20"/>
      <c r="B4" s="257" t="s">
        <v>274</v>
      </c>
      <c r="C4" s="259"/>
      <c r="D4" s="259"/>
      <c r="E4" s="259"/>
      <c r="F4" s="259"/>
      <c r="G4" s="259"/>
      <c r="H4" s="259"/>
      <c r="I4" s="259"/>
      <c r="J4" s="259"/>
      <c r="K4" s="259"/>
      <c r="L4" s="259"/>
      <c r="M4" s="259"/>
      <c r="N4" s="259"/>
      <c r="O4" s="259"/>
      <c r="P4" s="259"/>
      <c r="Q4" s="23"/>
    </row>
    <row r="5" spans="1:17" x14ac:dyDescent="0.2">
      <c r="A5" s="20"/>
      <c r="B5" s="259"/>
      <c r="C5" s="259"/>
      <c r="D5" s="259"/>
      <c r="E5" s="259"/>
      <c r="F5" s="259"/>
      <c r="G5" s="259"/>
      <c r="H5" s="259"/>
      <c r="I5" s="259"/>
      <c r="J5" s="259"/>
      <c r="K5" s="259"/>
      <c r="L5" s="259"/>
      <c r="M5" s="259"/>
      <c r="N5" s="259"/>
      <c r="O5" s="259"/>
      <c r="P5" s="259"/>
      <c r="Q5" s="23"/>
    </row>
    <row r="6" spans="1:17" x14ac:dyDescent="0.2">
      <c r="A6" s="20"/>
      <c r="B6" s="259"/>
      <c r="C6" s="259"/>
      <c r="D6" s="259"/>
      <c r="E6" s="259"/>
      <c r="F6" s="259"/>
      <c r="G6" s="259"/>
      <c r="H6" s="259"/>
      <c r="I6" s="259"/>
      <c r="J6" s="259"/>
      <c r="K6" s="259"/>
      <c r="L6" s="259"/>
      <c r="M6" s="259"/>
      <c r="N6" s="259"/>
      <c r="O6" s="259"/>
      <c r="P6" s="259"/>
      <c r="Q6" s="23"/>
    </row>
    <row r="7" spans="1:17" x14ac:dyDescent="0.2">
      <c r="A7" s="20"/>
      <c r="B7" s="259"/>
      <c r="C7" s="259"/>
      <c r="D7" s="259"/>
      <c r="E7" s="259"/>
      <c r="F7" s="259"/>
      <c r="G7" s="259"/>
      <c r="H7" s="259"/>
      <c r="I7" s="259"/>
      <c r="J7" s="259"/>
      <c r="K7" s="259"/>
      <c r="L7" s="259"/>
      <c r="M7" s="259"/>
      <c r="N7" s="259"/>
      <c r="O7" s="259"/>
      <c r="P7" s="259"/>
      <c r="Q7" s="23"/>
    </row>
    <row r="8" spans="1:17" x14ac:dyDescent="0.2">
      <c r="A8" s="20"/>
      <c r="B8" s="259"/>
      <c r="C8" s="259"/>
      <c r="D8" s="259"/>
      <c r="E8" s="259"/>
      <c r="F8" s="259"/>
      <c r="G8" s="259"/>
      <c r="H8" s="259"/>
      <c r="I8" s="259"/>
      <c r="J8" s="259"/>
      <c r="K8" s="259"/>
      <c r="L8" s="259"/>
      <c r="M8" s="259"/>
      <c r="N8" s="259"/>
      <c r="O8" s="259"/>
      <c r="P8" s="259"/>
      <c r="Q8" s="23"/>
    </row>
    <row r="9" spans="1:17" x14ac:dyDescent="0.2">
      <c r="A9" s="20"/>
      <c r="B9" s="108"/>
      <c r="C9" s="108"/>
      <c r="D9" s="108"/>
      <c r="E9" s="108"/>
      <c r="F9" s="108"/>
      <c r="G9" s="108"/>
      <c r="H9" s="108"/>
      <c r="I9" s="108"/>
      <c r="J9" s="108"/>
      <c r="K9" s="108"/>
      <c r="L9" s="108"/>
      <c r="M9" s="108"/>
      <c r="N9" s="108"/>
      <c r="O9" s="108"/>
      <c r="P9" s="108"/>
      <c r="Q9" s="23"/>
    </row>
    <row r="10" spans="1:17" x14ac:dyDescent="0.2">
      <c r="A10" s="20"/>
      <c r="B10" s="257" t="s">
        <v>0</v>
      </c>
      <c r="C10" s="259"/>
      <c r="D10" s="259"/>
      <c r="E10" s="259"/>
      <c r="F10" s="259"/>
      <c r="G10" s="259"/>
      <c r="H10" s="259"/>
      <c r="I10" s="259"/>
      <c r="J10" s="259"/>
      <c r="K10" s="259"/>
      <c r="L10" s="259"/>
      <c r="M10" s="259"/>
      <c r="N10" s="259"/>
      <c r="O10" s="259"/>
      <c r="P10" s="259"/>
      <c r="Q10" s="23"/>
    </row>
    <row r="11" spans="1:17" x14ac:dyDescent="0.2">
      <c r="A11" s="20"/>
      <c r="B11" s="259"/>
      <c r="C11" s="259"/>
      <c r="D11" s="259"/>
      <c r="E11" s="259"/>
      <c r="F11" s="259"/>
      <c r="G11" s="259"/>
      <c r="H11" s="259"/>
      <c r="I11" s="259"/>
      <c r="J11" s="259"/>
      <c r="K11" s="259"/>
      <c r="L11" s="259"/>
      <c r="M11" s="259"/>
      <c r="N11" s="259"/>
      <c r="O11" s="259"/>
      <c r="P11" s="259"/>
      <c r="Q11" s="23"/>
    </row>
    <row r="12" spans="1:17" x14ac:dyDescent="0.2">
      <c r="A12" s="20"/>
      <c r="B12" s="259"/>
      <c r="C12" s="259"/>
      <c r="D12" s="259"/>
      <c r="E12" s="259"/>
      <c r="F12" s="259"/>
      <c r="G12" s="259"/>
      <c r="H12" s="259"/>
      <c r="I12" s="259"/>
      <c r="J12" s="259"/>
      <c r="K12" s="259"/>
      <c r="L12" s="259"/>
      <c r="M12" s="259"/>
      <c r="N12" s="259"/>
      <c r="O12" s="259"/>
      <c r="P12" s="259"/>
      <c r="Q12" s="23"/>
    </row>
    <row r="13" spans="1:17" x14ac:dyDescent="0.2">
      <c r="A13" s="20"/>
      <c r="B13" s="259"/>
      <c r="C13" s="259"/>
      <c r="D13" s="259"/>
      <c r="E13" s="259"/>
      <c r="F13" s="259"/>
      <c r="G13" s="259"/>
      <c r="H13" s="259"/>
      <c r="I13" s="259"/>
      <c r="J13" s="259"/>
      <c r="K13" s="259"/>
      <c r="L13" s="259"/>
      <c r="M13" s="259"/>
      <c r="N13" s="259"/>
      <c r="O13" s="259"/>
      <c r="P13" s="259"/>
      <c r="Q13" s="23"/>
    </row>
    <row r="14" spans="1:17" x14ac:dyDescent="0.2">
      <c r="A14" s="20"/>
      <c r="B14" s="259"/>
      <c r="C14" s="259"/>
      <c r="D14" s="259"/>
      <c r="E14" s="259"/>
      <c r="F14" s="259"/>
      <c r="G14" s="259"/>
      <c r="H14" s="259"/>
      <c r="I14" s="259"/>
      <c r="J14" s="259"/>
      <c r="K14" s="259"/>
      <c r="L14" s="259"/>
      <c r="M14" s="259"/>
      <c r="N14" s="259"/>
      <c r="O14" s="259"/>
      <c r="P14" s="259"/>
      <c r="Q14" s="23"/>
    </row>
    <row r="15" spans="1:17" x14ac:dyDescent="0.2">
      <c r="A15" s="20"/>
      <c r="B15" s="259"/>
      <c r="C15" s="259"/>
      <c r="D15" s="259"/>
      <c r="E15" s="259"/>
      <c r="F15" s="259"/>
      <c r="G15" s="259"/>
      <c r="H15" s="259"/>
      <c r="I15" s="259"/>
      <c r="J15" s="259"/>
      <c r="K15" s="259"/>
      <c r="L15" s="259"/>
      <c r="M15" s="259"/>
      <c r="N15" s="259"/>
      <c r="O15" s="259"/>
      <c r="P15" s="259"/>
      <c r="Q15" s="23"/>
    </row>
    <row r="16" spans="1:17" x14ac:dyDescent="0.2">
      <c r="A16" s="20"/>
      <c r="B16" s="127"/>
      <c r="C16" s="21"/>
      <c r="D16" s="21"/>
      <c r="E16" s="21"/>
      <c r="F16" s="88"/>
      <c r="G16" s="21"/>
      <c r="H16" s="21"/>
      <c r="I16" s="21"/>
      <c r="J16" s="21"/>
      <c r="K16" s="21"/>
      <c r="L16" s="21"/>
      <c r="M16" s="21"/>
      <c r="N16" s="21"/>
      <c r="O16" s="21"/>
      <c r="P16" s="21"/>
      <c r="Q16" s="23"/>
    </row>
    <row r="17" spans="1:17" x14ac:dyDescent="0.2">
      <c r="A17" s="20"/>
      <c r="B17" s="127"/>
      <c r="C17" s="21"/>
      <c r="D17" s="21"/>
      <c r="E17" s="21"/>
      <c r="F17" s="284" t="s">
        <v>39</v>
      </c>
      <c r="G17" s="285"/>
      <c r="H17" s="285"/>
      <c r="I17" s="285"/>
      <c r="J17" s="285"/>
      <c r="K17" s="21"/>
      <c r="L17" s="48"/>
      <c r="M17" s="48"/>
      <c r="N17" s="48" t="s">
        <v>41</v>
      </c>
      <c r="O17" s="48"/>
      <c r="P17" s="48" t="s">
        <v>43</v>
      </c>
      <c r="Q17" s="23"/>
    </row>
    <row r="18" spans="1:17" x14ac:dyDescent="0.2">
      <c r="A18" s="20"/>
      <c r="B18" s="21"/>
      <c r="C18" s="21"/>
      <c r="D18" s="21"/>
      <c r="E18" s="21"/>
      <c r="F18" s="48" t="s">
        <v>36</v>
      </c>
      <c r="G18" s="21"/>
      <c r="H18" s="48" t="s">
        <v>36</v>
      </c>
      <c r="I18" s="21"/>
      <c r="J18" s="48" t="s">
        <v>38</v>
      </c>
      <c r="K18" s="21"/>
      <c r="L18" s="48" t="s">
        <v>40</v>
      </c>
      <c r="M18" s="48"/>
      <c r="N18" s="48" t="s">
        <v>42</v>
      </c>
      <c r="O18" s="48"/>
      <c r="P18" s="48" t="s">
        <v>44</v>
      </c>
      <c r="Q18" s="23"/>
    </row>
    <row r="19" spans="1:17" x14ac:dyDescent="0.2">
      <c r="A19" s="20"/>
      <c r="B19" s="79" t="s">
        <v>7</v>
      </c>
      <c r="C19" s="21"/>
      <c r="D19" s="79" t="s">
        <v>8</v>
      </c>
      <c r="E19" s="21"/>
      <c r="F19" s="80" t="s">
        <v>9</v>
      </c>
      <c r="G19" s="21"/>
      <c r="H19" s="80" t="s">
        <v>9</v>
      </c>
      <c r="I19" s="21"/>
      <c r="J19" s="80" t="s">
        <v>10</v>
      </c>
      <c r="K19" s="88"/>
      <c r="L19" s="80" t="s">
        <v>11</v>
      </c>
      <c r="M19" s="88"/>
      <c r="N19" s="138" t="s">
        <v>286</v>
      </c>
      <c r="O19" s="88"/>
      <c r="P19" s="80" t="s">
        <v>12</v>
      </c>
      <c r="Q19" s="23"/>
    </row>
    <row r="20" spans="1:17" x14ac:dyDescent="0.2">
      <c r="A20" s="20"/>
      <c r="B20" s="44" t="s">
        <v>13</v>
      </c>
      <c r="C20" s="44"/>
      <c r="D20" s="44" t="s">
        <v>22</v>
      </c>
      <c r="E20" s="44"/>
      <c r="F20" s="48" t="s">
        <v>28</v>
      </c>
      <c r="G20" s="21"/>
      <c r="H20" s="106">
        <v>2.2999999999999998</v>
      </c>
      <c r="I20" s="21"/>
      <c r="J20" s="139" t="s">
        <v>37</v>
      </c>
      <c r="K20" s="21"/>
      <c r="L20" s="139" t="s">
        <v>37</v>
      </c>
      <c r="M20" s="21"/>
      <c r="N20" s="139" t="s">
        <v>37</v>
      </c>
      <c r="O20" s="21"/>
      <c r="P20" s="139" t="s">
        <v>37</v>
      </c>
      <c r="Q20" s="23"/>
    </row>
    <row r="21" spans="1:17" x14ac:dyDescent="0.2">
      <c r="A21" s="20"/>
      <c r="B21" s="44" t="s">
        <v>14</v>
      </c>
      <c r="C21" s="44"/>
      <c r="D21" s="44" t="s">
        <v>22</v>
      </c>
      <c r="E21" s="44"/>
      <c r="F21" s="48" t="s">
        <v>29</v>
      </c>
      <c r="G21" s="21"/>
      <c r="H21" s="106">
        <v>2.2000000000000002</v>
      </c>
      <c r="I21" s="21"/>
      <c r="J21" s="52">
        <f>H21/N21</f>
        <v>2.9411764705882355</v>
      </c>
      <c r="K21" s="44"/>
      <c r="L21" s="52">
        <f>H21/$H$20</f>
        <v>0.95652173913043492</v>
      </c>
      <c r="M21" s="21"/>
      <c r="N21" s="106">
        <v>0.748</v>
      </c>
      <c r="O21" s="21"/>
      <c r="P21" s="172">
        <f>(L21/N21)-1</f>
        <v>0.27877237851662429</v>
      </c>
      <c r="Q21" s="23"/>
    </row>
    <row r="22" spans="1:17" x14ac:dyDescent="0.2">
      <c r="A22" s="20"/>
      <c r="B22" s="44" t="s">
        <v>15</v>
      </c>
      <c r="C22" s="44"/>
      <c r="D22" s="44" t="s">
        <v>23</v>
      </c>
      <c r="E22" s="44"/>
      <c r="F22" s="48" t="s">
        <v>30</v>
      </c>
      <c r="G22" s="21"/>
      <c r="H22" s="106">
        <v>1200</v>
      </c>
      <c r="I22" s="21"/>
      <c r="J22" s="52">
        <f t="shared" ref="J22:J28" si="0">H22/N22</f>
        <v>3.1653917172250066</v>
      </c>
      <c r="K22" s="44"/>
      <c r="L22" s="52">
        <f t="shared" ref="L22:L28" si="1">H22/$H$20</f>
        <v>521.73913043478262</v>
      </c>
      <c r="M22" s="21"/>
      <c r="N22" s="106">
        <v>379.1</v>
      </c>
      <c r="O22" s="21"/>
      <c r="P22" s="172">
        <f t="shared" ref="P22:P28" si="2">(L22/N22)-1</f>
        <v>0.37625726835869844</v>
      </c>
      <c r="Q22" s="23"/>
    </row>
    <row r="23" spans="1:17" x14ac:dyDescent="0.2">
      <c r="A23" s="20"/>
      <c r="B23" s="44" t="s">
        <v>16</v>
      </c>
      <c r="C23" s="44"/>
      <c r="D23" s="44" t="s">
        <v>24</v>
      </c>
      <c r="E23" s="44"/>
      <c r="F23" s="48" t="s">
        <v>31</v>
      </c>
      <c r="G23" s="21"/>
      <c r="H23" s="106">
        <v>41.25</v>
      </c>
      <c r="I23" s="21"/>
      <c r="J23" s="52">
        <f t="shared" si="0"/>
        <v>4.0165530671859786</v>
      </c>
      <c r="K23" s="44"/>
      <c r="L23" s="52">
        <f t="shared" si="1"/>
        <v>17.934782608695652</v>
      </c>
      <c r="M23" s="21"/>
      <c r="N23" s="106">
        <v>10.27</v>
      </c>
      <c r="O23" s="21"/>
      <c r="P23" s="172">
        <f t="shared" si="2"/>
        <v>0.74632742051564294</v>
      </c>
      <c r="Q23" s="23"/>
    </row>
    <row r="24" spans="1:17" x14ac:dyDescent="0.2">
      <c r="A24" s="20"/>
      <c r="B24" s="44" t="s">
        <v>17</v>
      </c>
      <c r="C24" s="44"/>
      <c r="D24" s="44" t="s">
        <v>25</v>
      </c>
      <c r="E24" s="44"/>
      <c r="F24" s="48" t="s">
        <v>32</v>
      </c>
      <c r="G24" s="21"/>
      <c r="H24" s="106">
        <v>18.5</v>
      </c>
      <c r="I24" s="21"/>
      <c r="J24" s="52">
        <f t="shared" si="0"/>
        <v>2.6580459770114944</v>
      </c>
      <c r="K24" s="44"/>
      <c r="L24" s="52">
        <f t="shared" si="1"/>
        <v>8.0434782608695663</v>
      </c>
      <c r="M24" s="21"/>
      <c r="N24" s="106">
        <v>6.96</v>
      </c>
      <c r="O24" s="21"/>
      <c r="P24" s="172">
        <f t="shared" si="2"/>
        <v>0.15567216391804117</v>
      </c>
      <c r="Q24" s="23"/>
    </row>
    <row r="25" spans="1:17" x14ac:dyDescent="0.2">
      <c r="A25" s="20"/>
      <c r="B25" s="44" t="s">
        <v>18</v>
      </c>
      <c r="C25" s="44"/>
      <c r="D25" s="44" t="s">
        <v>26</v>
      </c>
      <c r="E25" s="44"/>
      <c r="F25" s="48" t="s">
        <v>33</v>
      </c>
      <c r="G25" s="21"/>
      <c r="H25" s="106">
        <v>15</v>
      </c>
      <c r="I25" s="21"/>
      <c r="J25" s="52">
        <f t="shared" si="0"/>
        <v>3.7220843672456572</v>
      </c>
      <c r="K25" s="44"/>
      <c r="L25" s="52">
        <f t="shared" si="1"/>
        <v>6.5217391304347831</v>
      </c>
      <c r="M25" s="21"/>
      <c r="N25" s="106">
        <v>4.03</v>
      </c>
      <c r="O25" s="21"/>
      <c r="P25" s="172">
        <f t="shared" si="2"/>
        <v>0.61829755097637284</v>
      </c>
      <c r="Q25" s="23"/>
    </row>
    <row r="26" spans="1:17" x14ac:dyDescent="0.2">
      <c r="A26" s="20"/>
      <c r="B26" s="44" t="s">
        <v>19</v>
      </c>
      <c r="C26" s="44"/>
      <c r="D26" s="44" t="s">
        <v>27</v>
      </c>
      <c r="E26" s="44"/>
      <c r="F26" s="48" t="s">
        <v>34</v>
      </c>
      <c r="G26" s="21"/>
      <c r="H26" s="106">
        <v>2.5</v>
      </c>
      <c r="I26" s="21"/>
      <c r="J26" s="52">
        <f t="shared" si="0"/>
        <v>2.5</v>
      </c>
      <c r="K26" s="44"/>
      <c r="L26" s="52">
        <f t="shared" si="1"/>
        <v>1.0869565217391306</v>
      </c>
      <c r="M26" s="21"/>
      <c r="N26" s="106">
        <v>1</v>
      </c>
      <c r="O26" s="21"/>
      <c r="P26" s="172">
        <f t="shared" si="2"/>
        <v>8.6956521739130599E-2</v>
      </c>
      <c r="Q26" s="23"/>
    </row>
    <row r="27" spans="1:17" x14ac:dyDescent="0.2">
      <c r="A27" s="20"/>
      <c r="B27" s="44" t="s">
        <v>20</v>
      </c>
      <c r="C27" s="44"/>
      <c r="D27" s="44" t="s">
        <v>22</v>
      </c>
      <c r="E27" s="44"/>
      <c r="F27" s="48" t="s">
        <v>32</v>
      </c>
      <c r="G27" s="21"/>
      <c r="H27" s="106">
        <v>1200</v>
      </c>
      <c r="I27" s="21"/>
      <c r="J27" s="52">
        <f t="shared" si="0"/>
        <v>3.5223670306445931</v>
      </c>
      <c r="K27" s="44"/>
      <c r="L27" s="52">
        <f t="shared" si="1"/>
        <v>521.73913043478262</v>
      </c>
      <c r="M27" s="21"/>
      <c r="N27" s="106">
        <v>340.68</v>
      </c>
      <c r="O27" s="21"/>
      <c r="P27" s="172">
        <f t="shared" si="2"/>
        <v>0.53146392636721451</v>
      </c>
      <c r="Q27" s="23"/>
    </row>
    <row r="28" spans="1:17" x14ac:dyDescent="0.2">
      <c r="A28" s="20"/>
      <c r="B28" s="44" t="s">
        <v>21</v>
      </c>
      <c r="C28" s="44"/>
      <c r="D28" s="44" t="s">
        <v>22</v>
      </c>
      <c r="E28" s="44"/>
      <c r="F28" s="48" t="s">
        <v>35</v>
      </c>
      <c r="G28" s="21"/>
      <c r="H28" s="106">
        <v>9</v>
      </c>
      <c r="I28" s="21"/>
      <c r="J28" s="52">
        <f t="shared" si="0"/>
        <v>1.4634146341463414</v>
      </c>
      <c r="K28" s="44"/>
      <c r="L28" s="52">
        <f t="shared" si="1"/>
        <v>3.9130434782608701</v>
      </c>
      <c r="M28" s="21"/>
      <c r="N28" s="106">
        <v>6.15</v>
      </c>
      <c r="O28" s="21"/>
      <c r="P28" s="172">
        <f t="shared" si="2"/>
        <v>-0.36373276776246022</v>
      </c>
      <c r="Q28" s="23"/>
    </row>
    <row r="29" spans="1:17" x14ac:dyDescent="0.2">
      <c r="A29" s="20"/>
      <c r="B29" s="109"/>
      <c r="C29" s="109"/>
      <c r="D29" s="109"/>
      <c r="E29" s="109"/>
      <c r="F29" s="140"/>
      <c r="G29" s="109"/>
      <c r="H29" s="109"/>
      <c r="I29" s="109"/>
      <c r="J29" s="109"/>
      <c r="K29" s="109"/>
      <c r="L29" s="109"/>
      <c r="M29" s="109"/>
      <c r="N29" s="109"/>
      <c r="O29" s="109"/>
      <c r="P29" s="109"/>
      <c r="Q29" s="23"/>
    </row>
    <row r="30" spans="1:17" x14ac:dyDescent="0.2">
      <c r="A30" s="20"/>
      <c r="B30" s="141" t="s">
        <v>45</v>
      </c>
      <c r="C30" s="21"/>
      <c r="D30" s="21"/>
      <c r="E30" s="21"/>
      <c r="F30" s="88"/>
      <c r="G30" s="21"/>
      <c r="H30" s="21"/>
      <c r="I30" s="21"/>
      <c r="J30" s="21"/>
      <c r="K30" s="21"/>
      <c r="L30" s="21"/>
      <c r="M30" s="21"/>
      <c r="N30" s="21"/>
      <c r="O30" s="21"/>
      <c r="P30" s="48"/>
      <c r="Q30" s="23"/>
    </row>
    <row r="31" spans="1:17" x14ac:dyDescent="0.2">
      <c r="A31" s="20"/>
      <c r="B31" s="141" t="s">
        <v>46</v>
      </c>
      <c r="C31" s="21"/>
      <c r="D31" s="21"/>
      <c r="E31" s="21"/>
      <c r="F31" s="88"/>
      <c r="G31" s="21"/>
      <c r="H31" s="21"/>
      <c r="I31" s="21"/>
      <c r="J31" s="21"/>
      <c r="K31" s="21"/>
      <c r="L31" s="21"/>
      <c r="M31" s="21"/>
      <c r="N31" s="21"/>
      <c r="O31" s="21"/>
      <c r="P31" s="48"/>
      <c r="Q31" s="23"/>
    </row>
    <row r="32" spans="1:17" x14ac:dyDescent="0.2">
      <c r="A32" s="20"/>
      <c r="B32" s="141" t="s">
        <v>47</v>
      </c>
      <c r="C32" s="21"/>
      <c r="D32" s="21"/>
      <c r="E32" s="21"/>
      <c r="F32" s="88"/>
      <c r="G32" s="21"/>
      <c r="H32" s="21"/>
      <c r="I32" s="21"/>
      <c r="J32" s="21"/>
      <c r="K32" s="21"/>
      <c r="L32" s="21"/>
      <c r="M32" s="21"/>
      <c r="N32" s="21"/>
      <c r="O32" s="21"/>
      <c r="P32" s="21"/>
      <c r="Q32" s="23"/>
    </row>
    <row r="33" spans="1:17" x14ac:dyDescent="0.2">
      <c r="A33" s="20"/>
      <c r="B33" s="141" t="s">
        <v>48</v>
      </c>
      <c r="C33" s="21"/>
      <c r="D33" s="21"/>
      <c r="E33" s="21"/>
      <c r="F33" s="88"/>
      <c r="G33" s="21"/>
      <c r="H33" s="21"/>
      <c r="I33" s="21"/>
      <c r="J33" s="21"/>
      <c r="K33" s="21"/>
      <c r="L33" s="21"/>
      <c r="M33" s="21"/>
      <c r="N33" s="21"/>
      <c r="O33" s="21"/>
      <c r="P33" s="21"/>
      <c r="Q33" s="23"/>
    </row>
    <row r="34" spans="1:17" ht="13.5" thickBot="1" x14ac:dyDescent="0.25">
      <c r="A34" s="34"/>
      <c r="B34" s="35"/>
      <c r="C34" s="35"/>
      <c r="D34" s="35"/>
      <c r="E34" s="35"/>
      <c r="F34" s="142"/>
      <c r="G34" s="35"/>
      <c r="H34" s="35"/>
      <c r="I34" s="35"/>
      <c r="J34" s="35"/>
      <c r="K34" s="35"/>
      <c r="L34" s="35"/>
      <c r="M34" s="35"/>
      <c r="N34" s="35"/>
      <c r="O34" s="35"/>
      <c r="P34" s="35"/>
      <c r="Q34" s="37"/>
    </row>
  </sheetData>
  <mergeCells count="4">
    <mergeCell ref="F17:J17"/>
    <mergeCell ref="B4:P8"/>
    <mergeCell ref="B10:P15"/>
    <mergeCell ref="B2:P2"/>
  </mergeCells>
  <phoneticPr fontId="0" type="noConversion"/>
  <printOptions horizontalCentered="1"/>
  <pageMargins left="0.75" right="0.75" top="1" bottom="1" header="0.5" footer="0.5"/>
  <pageSetup paperSize="2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sheetViews>
  <sheetFormatPr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8.7109375" style="1" customWidth="1"/>
    <col min="8" max="9" width="6.7109375" style="1" customWidth="1"/>
    <col min="10" max="10" width="2.7109375" style="1" customWidth="1"/>
    <col min="11" max="11" width="16.7109375" style="1" customWidth="1"/>
    <col min="12" max="13" width="2.7109375" style="1" customWidth="1"/>
    <col min="14" max="256" width="9.140625" style="1"/>
    <col min="257" max="258" width="2.7109375" style="1" customWidth="1"/>
    <col min="259" max="259" width="16.7109375" style="1" customWidth="1"/>
    <col min="260" max="260" width="2.7109375" style="1" customWidth="1"/>
    <col min="261" max="262" width="6.7109375" style="1" customWidth="1"/>
    <col min="263" max="263" width="18.7109375" style="1" customWidth="1"/>
    <col min="264" max="265" width="6.7109375" style="1" customWidth="1"/>
    <col min="266" max="266" width="2.7109375" style="1" customWidth="1"/>
    <col min="267" max="267" width="16.7109375" style="1" customWidth="1"/>
    <col min="268" max="269" width="2.7109375" style="1" customWidth="1"/>
    <col min="270" max="512" width="9.140625" style="1"/>
    <col min="513" max="514" width="2.7109375" style="1" customWidth="1"/>
    <col min="515" max="515" width="16.7109375" style="1" customWidth="1"/>
    <col min="516" max="516" width="2.7109375" style="1" customWidth="1"/>
    <col min="517" max="518" width="6.7109375" style="1" customWidth="1"/>
    <col min="519" max="519" width="18.7109375" style="1" customWidth="1"/>
    <col min="520" max="521" width="6.7109375" style="1" customWidth="1"/>
    <col min="522" max="522" width="2.7109375" style="1" customWidth="1"/>
    <col min="523" max="523" width="16.7109375" style="1" customWidth="1"/>
    <col min="524" max="525" width="2.7109375" style="1" customWidth="1"/>
    <col min="526" max="768" width="9.140625" style="1"/>
    <col min="769" max="770" width="2.7109375" style="1" customWidth="1"/>
    <col min="771" max="771" width="16.7109375" style="1" customWidth="1"/>
    <col min="772" max="772" width="2.7109375" style="1" customWidth="1"/>
    <col min="773" max="774" width="6.7109375" style="1" customWidth="1"/>
    <col min="775" max="775" width="18.7109375" style="1" customWidth="1"/>
    <col min="776" max="777" width="6.7109375" style="1" customWidth="1"/>
    <col min="778" max="778" width="2.7109375" style="1" customWidth="1"/>
    <col min="779" max="779" width="16.7109375" style="1" customWidth="1"/>
    <col min="780" max="781" width="2.7109375" style="1" customWidth="1"/>
    <col min="782" max="1024" width="9.140625" style="1"/>
    <col min="1025" max="1026" width="2.7109375" style="1" customWidth="1"/>
    <col min="1027" max="1027" width="16.7109375" style="1" customWidth="1"/>
    <col min="1028" max="1028" width="2.7109375" style="1" customWidth="1"/>
    <col min="1029" max="1030" width="6.7109375" style="1" customWidth="1"/>
    <col min="1031" max="1031" width="18.7109375" style="1" customWidth="1"/>
    <col min="1032" max="1033" width="6.7109375" style="1" customWidth="1"/>
    <col min="1034" max="1034" width="2.7109375" style="1" customWidth="1"/>
    <col min="1035" max="1035" width="16.7109375" style="1" customWidth="1"/>
    <col min="1036" max="1037" width="2.7109375" style="1" customWidth="1"/>
    <col min="1038" max="1280" width="9.140625" style="1"/>
    <col min="1281" max="1282" width="2.7109375" style="1" customWidth="1"/>
    <col min="1283" max="1283" width="16.7109375" style="1" customWidth="1"/>
    <col min="1284" max="1284" width="2.7109375" style="1" customWidth="1"/>
    <col min="1285" max="1286" width="6.7109375" style="1" customWidth="1"/>
    <col min="1287" max="1287" width="18.7109375" style="1" customWidth="1"/>
    <col min="1288" max="1289" width="6.7109375" style="1" customWidth="1"/>
    <col min="1290" max="1290" width="2.7109375" style="1" customWidth="1"/>
    <col min="1291" max="1291" width="16.7109375" style="1" customWidth="1"/>
    <col min="1292" max="1293" width="2.7109375" style="1" customWidth="1"/>
    <col min="1294" max="1536" width="9.140625" style="1"/>
    <col min="1537" max="1538" width="2.7109375" style="1" customWidth="1"/>
    <col min="1539" max="1539" width="16.7109375" style="1" customWidth="1"/>
    <col min="1540" max="1540" width="2.7109375" style="1" customWidth="1"/>
    <col min="1541" max="1542" width="6.7109375" style="1" customWidth="1"/>
    <col min="1543" max="1543" width="18.7109375" style="1" customWidth="1"/>
    <col min="1544" max="1545" width="6.7109375" style="1" customWidth="1"/>
    <col min="1546" max="1546" width="2.7109375" style="1" customWidth="1"/>
    <col min="1547" max="1547" width="16.7109375" style="1" customWidth="1"/>
    <col min="1548" max="1549" width="2.7109375" style="1" customWidth="1"/>
    <col min="1550" max="1792" width="9.140625" style="1"/>
    <col min="1793" max="1794" width="2.7109375" style="1" customWidth="1"/>
    <col min="1795" max="1795" width="16.7109375" style="1" customWidth="1"/>
    <col min="1796" max="1796" width="2.7109375" style="1" customWidth="1"/>
    <col min="1797" max="1798" width="6.7109375" style="1" customWidth="1"/>
    <col min="1799" max="1799" width="18.7109375" style="1" customWidth="1"/>
    <col min="1800" max="1801" width="6.7109375" style="1" customWidth="1"/>
    <col min="1802" max="1802" width="2.7109375" style="1" customWidth="1"/>
    <col min="1803" max="1803" width="16.7109375" style="1" customWidth="1"/>
    <col min="1804" max="1805" width="2.7109375" style="1" customWidth="1"/>
    <col min="1806" max="2048" width="9.140625" style="1"/>
    <col min="2049" max="2050" width="2.7109375" style="1" customWidth="1"/>
    <col min="2051" max="2051" width="16.7109375" style="1" customWidth="1"/>
    <col min="2052" max="2052" width="2.7109375" style="1" customWidth="1"/>
    <col min="2053" max="2054" width="6.7109375" style="1" customWidth="1"/>
    <col min="2055" max="2055" width="18.7109375" style="1" customWidth="1"/>
    <col min="2056" max="2057" width="6.7109375" style="1" customWidth="1"/>
    <col min="2058" max="2058" width="2.7109375" style="1" customWidth="1"/>
    <col min="2059" max="2059" width="16.7109375" style="1" customWidth="1"/>
    <col min="2060" max="2061" width="2.7109375" style="1" customWidth="1"/>
    <col min="2062" max="2304" width="9.140625" style="1"/>
    <col min="2305" max="2306" width="2.7109375" style="1" customWidth="1"/>
    <col min="2307" max="2307" width="16.7109375" style="1" customWidth="1"/>
    <col min="2308" max="2308" width="2.7109375" style="1" customWidth="1"/>
    <col min="2309" max="2310" width="6.7109375" style="1" customWidth="1"/>
    <col min="2311" max="2311" width="18.7109375" style="1" customWidth="1"/>
    <col min="2312" max="2313" width="6.7109375" style="1" customWidth="1"/>
    <col min="2314" max="2314" width="2.7109375" style="1" customWidth="1"/>
    <col min="2315" max="2315" width="16.7109375" style="1" customWidth="1"/>
    <col min="2316" max="2317" width="2.7109375" style="1" customWidth="1"/>
    <col min="2318" max="2560" width="9.140625" style="1"/>
    <col min="2561" max="2562" width="2.7109375" style="1" customWidth="1"/>
    <col min="2563" max="2563" width="16.7109375" style="1" customWidth="1"/>
    <col min="2564" max="2564" width="2.7109375" style="1" customWidth="1"/>
    <col min="2565" max="2566" width="6.7109375" style="1" customWidth="1"/>
    <col min="2567" max="2567" width="18.7109375" style="1" customWidth="1"/>
    <col min="2568" max="2569" width="6.7109375" style="1" customWidth="1"/>
    <col min="2570" max="2570" width="2.7109375" style="1" customWidth="1"/>
    <col min="2571" max="2571" width="16.7109375" style="1" customWidth="1"/>
    <col min="2572" max="2573" width="2.7109375" style="1" customWidth="1"/>
    <col min="2574" max="2816" width="9.140625" style="1"/>
    <col min="2817" max="2818" width="2.7109375" style="1" customWidth="1"/>
    <col min="2819" max="2819" width="16.7109375" style="1" customWidth="1"/>
    <col min="2820" max="2820" width="2.7109375" style="1" customWidth="1"/>
    <col min="2821" max="2822" width="6.7109375" style="1" customWidth="1"/>
    <col min="2823" max="2823" width="18.7109375" style="1" customWidth="1"/>
    <col min="2824" max="2825" width="6.7109375" style="1" customWidth="1"/>
    <col min="2826" max="2826" width="2.7109375" style="1" customWidth="1"/>
    <col min="2827" max="2827" width="16.7109375" style="1" customWidth="1"/>
    <col min="2828" max="2829" width="2.7109375" style="1" customWidth="1"/>
    <col min="2830" max="3072" width="9.140625" style="1"/>
    <col min="3073" max="3074" width="2.7109375" style="1" customWidth="1"/>
    <col min="3075" max="3075" width="16.7109375" style="1" customWidth="1"/>
    <col min="3076" max="3076" width="2.7109375" style="1" customWidth="1"/>
    <col min="3077" max="3078" width="6.7109375" style="1" customWidth="1"/>
    <col min="3079" max="3079" width="18.7109375" style="1" customWidth="1"/>
    <col min="3080" max="3081" width="6.7109375" style="1" customWidth="1"/>
    <col min="3082" max="3082" width="2.7109375" style="1" customWidth="1"/>
    <col min="3083" max="3083" width="16.7109375" style="1" customWidth="1"/>
    <col min="3084" max="3085" width="2.7109375" style="1" customWidth="1"/>
    <col min="3086" max="3328" width="9.140625" style="1"/>
    <col min="3329" max="3330" width="2.7109375" style="1" customWidth="1"/>
    <col min="3331" max="3331" width="16.7109375" style="1" customWidth="1"/>
    <col min="3332" max="3332" width="2.7109375" style="1" customWidth="1"/>
    <col min="3333" max="3334" width="6.7109375" style="1" customWidth="1"/>
    <col min="3335" max="3335" width="18.7109375" style="1" customWidth="1"/>
    <col min="3336" max="3337" width="6.7109375" style="1" customWidth="1"/>
    <col min="3338" max="3338" width="2.7109375" style="1" customWidth="1"/>
    <col min="3339" max="3339" width="16.7109375" style="1" customWidth="1"/>
    <col min="3340" max="3341" width="2.7109375" style="1" customWidth="1"/>
    <col min="3342" max="3584" width="9.140625" style="1"/>
    <col min="3585" max="3586" width="2.7109375" style="1" customWidth="1"/>
    <col min="3587" max="3587" width="16.7109375" style="1" customWidth="1"/>
    <col min="3588" max="3588" width="2.7109375" style="1" customWidth="1"/>
    <col min="3589" max="3590" width="6.7109375" style="1" customWidth="1"/>
    <col min="3591" max="3591" width="18.7109375" style="1" customWidth="1"/>
    <col min="3592" max="3593" width="6.7109375" style="1" customWidth="1"/>
    <col min="3594" max="3594" width="2.7109375" style="1" customWidth="1"/>
    <col min="3595" max="3595" width="16.7109375" style="1" customWidth="1"/>
    <col min="3596" max="3597" width="2.7109375" style="1" customWidth="1"/>
    <col min="3598" max="3840" width="9.140625" style="1"/>
    <col min="3841" max="3842" width="2.7109375" style="1" customWidth="1"/>
    <col min="3843" max="3843" width="16.7109375" style="1" customWidth="1"/>
    <col min="3844" max="3844" width="2.7109375" style="1" customWidth="1"/>
    <col min="3845" max="3846" width="6.7109375" style="1" customWidth="1"/>
    <col min="3847" max="3847" width="18.7109375" style="1" customWidth="1"/>
    <col min="3848" max="3849" width="6.7109375" style="1" customWidth="1"/>
    <col min="3850" max="3850" width="2.7109375" style="1" customWidth="1"/>
    <col min="3851" max="3851" width="16.7109375" style="1" customWidth="1"/>
    <col min="3852" max="3853" width="2.7109375" style="1" customWidth="1"/>
    <col min="3854" max="4096" width="9.140625" style="1"/>
    <col min="4097" max="4098" width="2.7109375" style="1" customWidth="1"/>
    <col min="4099" max="4099" width="16.7109375" style="1" customWidth="1"/>
    <col min="4100" max="4100" width="2.7109375" style="1" customWidth="1"/>
    <col min="4101" max="4102" width="6.7109375" style="1" customWidth="1"/>
    <col min="4103" max="4103" width="18.7109375" style="1" customWidth="1"/>
    <col min="4104" max="4105" width="6.7109375" style="1" customWidth="1"/>
    <col min="4106" max="4106" width="2.7109375" style="1" customWidth="1"/>
    <col min="4107" max="4107" width="16.7109375" style="1" customWidth="1"/>
    <col min="4108" max="4109" width="2.7109375" style="1" customWidth="1"/>
    <col min="4110" max="4352" width="9.140625" style="1"/>
    <col min="4353" max="4354" width="2.7109375" style="1" customWidth="1"/>
    <col min="4355" max="4355" width="16.7109375" style="1" customWidth="1"/>
    <col min="4356" max="4356" width="2.7109375" style="1" customWidth="1"/>
    <col min="4357" max="4358" width="6.7109375" style="1" customWidth="1"/>
    <col min="4359" max="4359" width="18.7109375" style="1" customWidth="1"/>
    <col min="4360" max="4361" width="6.7109375" style="1" customWidth="1"/>
    <col min="4362" max="4362" width="2.7109375" style="1" customWidth="1"/>
    <col min="4363" max="4363" width="16.7109375" style="1" customWidth="1"/>
    <col min="4364" max="4365" width="2.7109375" style="1" customWidth="1"/>
    <col min="4366" max="4608" width="9.140625" style="1"/>
    <col min="4609" max="4610" width="2.7109375" style="1" customWidth="1"/>
    <col min="4611" max="4611" width="16.7109375" style="1" customWidth="1"/>
    <col min="4612" max="4612" width="2.7109375" style="1" customWidth="1"/>
    <col min="4613" max="4614" width="6.7109375" style="1" customWidth="1"/>
    <col min="4615" max="4615" width="18.7109375" style="1" customWidth="1"/>
    <col min="4616" max="4617" width="6.7109375" style="1" customWidth="1"/>
    <col min="4618" max="4618" width="2.7109375" style="1" customWidth="1"/>
    <col min="4619" max="4619" width="16.7109375" style="1" customWidth="1"/>
    <col min="4620" max="4621" width="2.7109375" style="1" customWidth="1"/>
    <col min="4622" max="4864" width="9.140625" style="1"/>
    <col min="4865" max="4866" width="2.7109375" style="1" customWidth="1"/>
    <col min="4867" max="4867" width="16.7109375" style="1" customWidth="1"/>
    <col min="4868" max="4868" width="2.7109375" style="1" customWidth="1"/>
    <col min="4869" max="4870" width="6.7109375" style="1" customWidth="1"/>
    <col min="4871" max="4871" width="18.7109375" style="1" customWidth="1"/>
    <col min="4872" max="4873" width="6.7109375" style="1" customWidth="1"/>
    <col min="4874" max="4874" width="2.7109375" style="1" customWidth="1"/>
    <col min="4875" max="4875" width="16.7109375" style="1" customWidth="1"/>
    <col min="4876" max="4877" width="2.7109375" style="1" customWidth="1"/>
    <col min="4878" max="5120" width="9.140625" style="1"/>
    <col min="5121" max="5122" width="2.7109375" style="1" customWidth="1"/>
    <col min="5123" max="5123" width="16.7109375" style="1" customWidth="1"/>
    <col min="5124" max="5124" width="2.7109375" style="1" customWidth="1"/>
    <col min="5125" max="5126" width="6.7109375" style="1" customWidth="1"/>
    <col min="5127" max="5127" width="18.7109375" style="1" customWidth="1"/>
    <col min="5128" max="5129" width="6.7109375" style="1" customWidth="1"/>
    <col min="5130" max="5130" width="2.7109375" style="1" customWidth="1"/>
    <col min="5131" max="5131" width="16.7109375" style="1" customWidth="1"/>
    <col min="5132" max="5133" width="2.7109375" style="1" customWidth="1"/>
    <col min="5134" max="5376" width="9.140625" style="1"/>
    <col min="5377" max="5378" width="2.7109375" style="1" customWidth="1"/>
    <col min="5379" max="5379" width="16.7109375" style="1" customWidth="1"/>
    <col min="5380" max="5380" width="2.7109375" style="1" customWidth="1"/>
    <col min="5381" max="5382" width="6.7109375" style="1" customWidth="1"/>
    <col min="5383" max="5383" width="18.7109375" style="1" customWidth="1"/>
    <col min="5384" max="5385" width="6.7109375" style="1" customWidth="1"/>
    <col min="5386" max="5386" width="2.7109375" style="1" customWidth="1"/>
    <col min="5387" max="5387" width="16.7109375" style="1" customWidth="1"/>
    <col min="5388" max="5389" width="2.7109375" style="1" customWidth="1"/>
    <col min="5390" max="5632" width="9.140625" style="1"/>
    <col min="5633" max="5634" width="2.7109375" style="1" customWidth="1"/>
    <col min="5635" max="5635" width="16.7109375" style="1" customWidth="1"/>
    <col min="5636" max="5636" width="2.7109375" style="1" customWidth="1"/>
    <col min="5637" max="5638" width="6.7109375" style="1" customWidth="1"/>
    <col min="5639" max="5639" width="18.7109375" style="1" customWidth="1"/>
    <col min="5640" max="5641" width="6.7109375" style="1" customWidth="1"/>
    <col min="5642" max="5642" width="2.7109375" style="1" customWidth="1"/>
    <col min="5643" max="5643" width="16.7109375" style="1" customWidth="1"/>
    <col min="5644" max="5645" width="2.7109375" style="1" customWidth="1"/>
    <col min="5646" max="5888" width="9.140625" style="1"/>
    <col min="5889" max="5890" width="2.7109375" style="1" customWidth="1"/>
    <col min="5891" max="5891" width="16.7109375" style="1" customWidth="1"/>
    <col min="5892" max="5892" width="2.7109375" style="1" customWidth="1"/>
    <col min="5893" max="5894" width="6.7109375" style="1" customWidth="1"/>
    <col min="5895" max="5895" width="18.7109375" style="1" customWidth="1"/>
    <col min="5896" max="5897" width="6.7109375" style="1" customWidth="1"/>
    <col min="5898" max="5898" width="2.7109375" style="1" customWidth="1"/>
    <col min="5899" max="5899" width="16.7109375" style="1" customWidth="1"/>
    <col min="5900" max="5901" width="2.7109375" style="1" customWidth="1"/>
    <col min="5902" max="6144" width="9.140625" style="1"/>
    <col min="6145" max="6146" width="2.7109375" style="1" customWidth="1"/>
    <col min="6147" max="6147" width="16.7109375" style="1" customWidth="1"/>
    <col min="6148" max="6148" width="2.7109375" style="1" customWidth="1"/>
    <col min="6149" max="6150" width="6.7109375" style="1" customWidth="1"/>
    <col min="6151" max="6151" width="18.7109375" style="1" customWidth="1"/>
    <col min="6152" max="6153" width="6.7109375" style="1" customWidth="1"/>
    <col min="6154" max="6154" width="2.7109375" style="1" customWidth="1"/>
    <col min="6155" max="6155" width="16.7109375" style="1" customWidth="1"/>
    <col min="6156" max="6157" width="2.7109375" style="1" customWidth="1"/>
    <col min="6158" max="6400" width="9.140625" style="1"/>
    <col min="6401" max="6402" width="2.7109375" style="1" customWidth="1"/>
    <col min="6403" max="6403" width="16.7109375" style="1" customWidth="1"/>
    <col min="6404" max="6404" width="2.7109375" style="1" customWidth="1"/>
    <col min="6405" max="6406" width="6.7109375" style="1" customWidth="1"/>
    <col min="6407" max="6407" width="18.7109375" style="1" customWidth="1"/>
    <col min="6408" max="6409" width="6.7109375" style="1" customWidth="1"/>
    <col min="6410" max="6410" width="2.7109375" style="1" customWidth="1"/>
    <col min="6411" max="6411" width="16.7109375" style="1" customWidth="1"/>
    <col min="6412" max="6413" width="2.7109375" style="1" customWidth="1"/>
    <col min="6414" max="6656" width="9.140625" style="1"/>
    <col min="6657" max="6658" width="2.7109375" style="1" customWidth="1"/>
    <col min="6659" max="6659" width="16.7109375" style="1" customWidth="1"/>
    <col min="6660" max="6660" width="2.7109375" style="1" customWidth="1"/>
    <col min="6661" max="6662" width="6.7109375" style="1" customWidth="1"/>
    <col min="6663" max="6663" width="18.7109375" style="1" customWidth="1"/>
    <col min="6664" max="6665" width="6.7109375" style="1" customWidth="1"/>
    <col min="6666" max="6666" width="2.7109375" style="1" customWidth="1"/>
    <col min="6667" max="6667" width="16.7109375" style="1" customWidth="1"/>
    <col min="6668" max="6669" width="2.7109375" style="1" customWidth="1"/>
    <col min="6670" max="6912" width="9.140625" style="1"/>
    <col min="6913" max="6914" width="2.7109375" style="1" customWidth="1"/>
    <col min="6915" max="6915" width="16.7109375" style="1" customWidth="1"/>
    <col min="6916" max="6916" width="2.7109375" style="1" customWidth="1"/>
    <col min="6917" max="6918" width="6.7109375" style="1" customWidth="1"/>
    <col min="6919" max="6919" width="18.7109375" style="1" customWidth="1"/>
    <col min="6920" max="6921" width="6.7109375" style="1" customWidth="1"/>
    <col min="6922" max="6922" width="2.7109375" style="1" customWidth="1"/>
    <col min="6923" max="6923" width="16.7109375" style="1" customWidth="1"/>
    <col min="6924" max="6925" width="2.7109375" style="1" customWidth="1"/>
    <col min="6926" max="7168" width="9.140625" style="1"/>
    <col min="7169" max="7170" width="2.7109375" style="1" customWidth="1"/>
    <col min="7171" max="7171" width="16.7109375" style="1" customWidth="1"/>
    <col min="7172" max="7172" width="2.7109375" style="1" customWidth="1"/>
    <col min="7173" max="7174" width="6.7109375" style="1" customWidth="1"/>
    <col min="7175" max="7175" width="18.7109375" style="1" customWidth="1"/>
    <col min="7176" max="7177" width="6.7109375" style="1" customWidth="1"/>
    <col min="7178" max="7178" width="2.7109375" style="1" customWidth="1"/>
    <col min="7179" max="7179" width="16.7109375" style="1" customWidth="1"/>
    <col min="7180" max="7181" width="2.7109375" style="1" customWidth="1"/>
    <col min="7182" max="7424" width="9.140625" style="1"/>
    <col min="7425" max="7426" width="2.7109375" style="1" customWidth="1"/>
    <col min="7427" max="7427" width="16.7109375" style="1" customWidth="1"/>
    <col min="7428" max="7428" width="2.7109375" style="1" customWidth="1"/>
    <col min="7429" max="7430" width="6.7109375" style="1" customWidth="1"/>
    <col min="7431" max="7431" width="18.7109375" style="1" customWidth="1"/>
    <col min="7432" max="7433" width="6.7109375" style="1" customWidth="1"/>
    <col min="7434" max="7434" width="2.7109375" style="1" customWidth="1"/>
    <col min="7435" max="7435" width="16.7109375" style="1" customWidth="1"/>
    <col min="7436" max="7437" width="2.7109375" style="1" customWidth="1"/>
    <col min="7438" max="7680" width="9.140625" style="1"/>
    <col min="7681" max="7682" width="2.7109375" style="1" customWidth="1"/>
    <col min="7683" max="7683" width="16.7109375" style="1" customWidth="1"/>
    <col min="7684" max="7684" width="2.7109375" style="1" customWidth="1"/>
    <col min="7685" max="7686" width="6.7109375" style="1" customWidth="1"/>
    <col min="7687" max="7687" width="18.7109375" style="1" customWidth="1"/>
    <col min="7688" max="7689" width="6.7109375" style="1" customWidth="1"/>
    <col min="7690" max="7690" width="2.7109375" style="1" customWidth="1"/>
    <col min="7691" max="7691" width="16.7109375" style="1" customWidth="1"/>
    <col min="7692" max="7693" width="2.7109375" style="1" customWidth="1"/>
    <col min="7694" max="7936" width="9.140625" style="1"/>
    <col min="7937" max="7938" width="2.7109375" style="1" customWidth="1"/>
    <col min="7939" max="7939" width="16.7109375" style="1" customWidth="1"/>
    <col min="7940" max="7940" width="2.7109375" style="1" customWidth="1"/>
    <col min="7941" max="7942" width="6.7109375" style="1" customWidth="1"/>
    <col min="7943" max="7943" width="18.7109375" style="1" customWidth="1"/>
    <col min="7944" max="7945" width="6.7109375" style="1" customWidth="1"/>
    <col min="7946" max="7946" width="2.7109375" style="1" customWidth="1"/>
    <col min="7947" max="7947" width="16.7109375" style="1" customWidth="1"/>
    <col min="7948" max="7949" width="2.7109375" style="1" customWidth="1"/>
    <col min="7950" max="8192" width="9.140625" style="1"/>
    <col min="8193" max="8194" width="2.7109375" style="1" customWidth="1"/>
    <col min="8195" max="8195" width="16.7109375" style="1" customWidth="1"/>
    <col min="8196" max="8196" width="2.7109375" style="1" customWidth="1"/>
    <col min="8197" max="8198" width="6.7109375" style="1" customWidth="1"/>
    <col min="8199" max="8199" width="18.7109375" style="1" customWidth="1"/>
    <col min="8200" max="8201" width="6.7109375" style="1" customWidth="1"/>
    <col min="8202" max="8202" width="2.7109375" style="1" customWidth="1"/>
    <col min="8203" max="8203" width="16.7109375" style="1" customWidth="1"/>
    <col min="8204" max="8205" width="2.7109375" style="1" customWidth="1"/>
    <col min="8206" max="8448" width="9.140625" style="1"/>
    <col min="8449" max="8450" width="2.7109375" style="1" customWidth="1"/>
    <col min="8451" max="8451" width="16.7109375" style="1" customWidth="1"/>
    <col min="8452" max="8452" width="2.7109375" style="1" customWidth="1"/>
    <col min="8453" max="8454" width="6.7109375" style="1" customWidth="1"/>
    <col min="8455" max="8455" width="18.7109375" style="1" customWidth="1"/>
    <col min="8456" max="8457" width="6.7109375" style="1" customWidth="1"/>
    <col min="8458" max="8458" width="2.7109375" style="1" customWidth="1"/>
    <col min="8459" max="8459" width="16.7109375" style="1" customWidth="1"/>
    <col min="8460" max="8461" width="2.7109375" style="1" customWidth="1"/>
    <col min="8462" max="8704" width="9.140625" style="1"/>
    <col min="8705" max="8706" width="2.7109375" style="1" customWidth="1"/>
    <col min="8707" max="8707" width="16.7109375" style="1" customWidth="1"/>
    <col min="8708" max="8708" width="2.7109375" style="1" customWidth="1"/>
    <col min="8709" max="8710" width="6.7109375" style="1" customWidth="1"/>
    <col min="8711" max="8711" width="18.7109375" style="1" customWidth="1"/>
    <col min="8712" max="8713" width="6.7109375" style="1" customWidth="1"/>
    <col min="8714" max="8714" width="2.7109375" style="1" customWidth="1"/>
    <col min="8715" max="8715" width="16.7109375" style="1" customWidth="1"/>
    <col min="8716" max="8717" width="2.7109375" style="1" customWidth="1"/>
    <col min="8718" max="8960" width="9.140625" style="1"/>
    <col min="8961" max="8962" width="2.7109375" style="1" customWidth="1"/>
    <col min="8963" max="8963" width="16.7109375" style="1" customWidth="1"/>
    <col min="8964" max="8964" width="2.7109375" style="1" customWidth="1"/>
    <col min="8965" max="8966" width="6.7109375" style="1" customWidth="1"/>
    <col min="8967" max="8967" width="18.7109375" style="1" customWidth="1"/>
    <col min="8968" max="8969" width="6.7109375" style="1" customWidth="1"/>
    <col min="8970" max="8970" width="2.7109375" style="1" customWidth="1"/>
    <col min="8971" max="8971" width="16.7109375" style="1" customWidth="1"/>
    <col min="8972" max="8973" width="2.7109375" style="1" customWidth="1"/>
    <col min="8974" max="9216" width="9.140625" style="1"/>
    <col min="9217" max="9218" width="2.7109375" style="1" customWidth="1"/>
    <col min="9219" max="9219" width="16.7109375" style="1" customWidth="1"/>
    <col min="9220" max="9220" width="2.7109375" style="1" customWidth="1"/>
    <col min="9221" max="9222" width="6.7109375" style="1" customWidth="1"/>
    <col min="9223" max="9223" width="18.7109375" style="1" customWidth="1"/>
    <col min="9224" max="9225" width="6.7109375" style="1" customWidth="1"/>
    <col min="9226" max="9226" width="2.7109375" style="1" customWidth="1"/>
    <col min="9227" max="9227" width="16.7109375" style="1" customWidth="1"/>
    <col min="9228" max="9229" width="2.7109375" style="1" customWidth="1"/>
    <col min="9230" max="9472" width="9.140625" style="1"/>
    <col min="9473" max="9474" width="2.7109375" style="1" customWidth="1"/>
    <col min="9475" max="9475" width="16.7109375" style="1" customWidth="1"/>
    <col min="9476" max="9476" width="2.7109375" style="1" customWidth="1"/>
    <col min="9477" max="9478" width="6.7109375" style="1" customWidth="1"/>
    <col min="9479" max="9479" width="18.7109375" style="1" customWidth="1"/>
    <col min="9480" max="9481" width="6.7109375" style="1" customWidth="1"/>
    <col min="9482" max="9482" width="2.7109375" style="1" customWidth="1"/>
    <col min="9483" max="9483" width="16.7109375" style="1" customWidth="1"/>
    <col min="9484" max="9485" width="2.7109375" style="1" customWidth="1"/>
    <col min="9486" max="9728" width="9.140625" style="1"/>
    <col min="9729" max="9730" width="2.7109375" style="1" customWidth="1"/>
    <col min="9731" max="9731" width="16.7109375" style="1" customWidth="1"/>
    <col min="9732" max="9732" width="2.7109375" style="1" customWidth="1"/>
    <col min="9733" max="9734" width="6.7109375" style="1" customWidth="1"/>
    <col min="9735" max="9735" width="18.7109375" style="1" customWidth="1"/>
    <col min="9736" max="9737" width="6.7109375" style="1" customWidth="1"/>
    <col min="9738" max="9738" width="2.7109375" style="1" customWidth="1"/>
    <col min="9739" max="9739" width="16.7109375" style="1" customWidth="1"/>
    <col min="9740" max="9741" width="2.7109375" style="1" customWidth="1"/>
    <col min="9742" max="9984" width="9.140625" style="1"/>
    <col min="9985" max="9986" width="2.7109375" style="1" customWidth="1"/>
    <col min="9987" max="9987" width="16.7109375" style="1" customWidth="1"/>
    <col min="9988" max="9988" width="2.7109375" style="1" customWidth="1"/>
    <col min="9989" max="9990" width="6.7109375" style="1" customWidth="1"/>
    <col min="9991" max="9991" width="18.7109375" style="1" customWidth="1"/>
    <col min="9992" max="9993" width="6.7109375" style="1" customWidth="1"/>
    <col min="9994" max="9994" width="2.7109375" style="1" customWidth="1"/>
    <col min="9995" max="9995" width="16.7109375" style="1" customWidth="1"/>
    <col min="9996" max="9997" width="2.7109375" style="1" customWidth="1"/>
    <col min="9998" max="10240" width="9.140625" style="1"/>
    <col min="10241" max="10242" width="2.7109375" style="1" customWidth="1"/>
    <col min="10243" max="10243" width="16.7109375" style="1" customWidth="1"/>
    <col min="10244" max="10244" width="2.7109375" style="1" customWidth="1"/>
    <col min="10245" max="10246" width="6.7109375" style="1" customWidth="1"/>
    <col min="10247" max="10247" width="18.7109375" style="1" customWidth="1"/>
    <col min="10248" max="10249" width="6.7109375" style="1" customWidth="1"/>
    <col min="10250" max="10250" width="2.7109375" style="1" customWidth="1"/>
    <col min="10251" max="10251" width="16.7109375" style="1" customWidth="1"/>
    <col min="10252" max="10253" width="2.7109375" style="1" customWidth="1"/>
    <col min="10254" max="10496" width="9.140625" style="1"/>
    <col min="10497" max="10498" width="2.7109375" style="1" customWidth="1"/>
    <col min="10499" max="10499" width="16.7109375" style="1" customWidth="1"/>
    <col min="10500" max="10500" width="2.7109375" style="1" customWidth="1"/>
    <col min="10501" max="10502" width="6.7109375" style="1" customWidth="1"/>
    <col min="10503" max="10503" width="18.7109375" style="1" customWidth="1"/>
    <col min="10504" max="10505" width="6.7109375" style="1" customWidth="1"/>
    <col min="10506" max="10506" width="2.7109375" style="1" customWidth="1"/>
    <col min="10507" max="10507" width="16.7109375" style="1" customWidth="1"/>
    <col min="10508" max="10509" width="2.7109375" style="1" customWidth="1"/>
    <col min="10510" max="10752" width="9.140625" style="1"/>
    <col min="10753" max="10754" width="2.7109375" style="1" customWidth="1"/>
    <col min="10755" max="10755" width="16.7109375" style="1" customWidth="1"/>
    <col min="10756" max="10756" width="2.7109375" style="1" customWidth="1"/>
    <col min="10757" max="10758" width="6.7109375" style="1" customWidth="1"/>
    <col min="10759" max="10759" width="18.7109375" style="1" customWidth="1"/>
    <col min="10760" max="10761" width="6.7109375" style="1" customWidth="1"/>
    <col min="10762" max="10762" width="2.7109375" style="1" customWidth="1"/>
    <col min="10763" max="10763" width="16.7109375" style="1" customWidth="1"/>
    <col min="10764" max="10765" width="2.7109375" style="1" customWidth="1"/>
    <col min="10766" max="11008" width="9.140625" style="1"/>
    <col min="11009" max="11010" width="2.7109375" style="1" customWidth="1"/>
    <col min="11011" max="11011" width="16.7109375" style="1" customWidth="1"/>
    <col min="11012" max="11012" width="2.7109375" style="1" customWidth="1"/>
    <col min="11013" max="11014" width="6.7109375" style="1" customWidth="1"/>
    <col min="11015" max="11015" width="18.7109375" style="1" customWidth="1"/>
    <col min="11016" max="11017" width="6.7109375" style="1" customWidth="1"/>
    <col min="11018" max="11018" width="2.7109375" style="1" customWidth="1"/>
    <col min="11019" max="11019" width="16.7109375" style="1" customWidth="1"/>
    <col min="11020" max="11021" width="2.7109375" style="1" customWidth="1"/>
    <col min="11022" max="11264" width="9.140625" style="1"/>
    <col min="11265" max="11266" width="2.7109375" style="1" customWidth="1"/>
    <col min="11267" max="11267" width="16.7109375" style="1" customWidth="1"/>
    <col min="11268" max="11268" width="2.7109375" style="1" customWidth="1"/>
    <col min="11269" max="11270" width="6.7109375" style="1" customWidth="1"/>
    <col min="11271" max="11271" width="18.7109375" style="1" customWidth="1"/>
    <col min="11272" max="11273" width="6.7109375" style="1" customWidth="1"/>
    <col min="11274" max="11274" width="2.7109375" style="1" customWidth="1"/>
    <col min="11275" max="11275" width="16.7109375" style="1" customWidth="1"/>
    <col min="11276" max="11277" width="2.7109375" style="1" customWidth="1"/>
    <col min="11278" max="11520" width="9.140625" style="1"/>
    <col min="11521" max="11522" width="2.7109375" style="1" customWidth="1"/>
    <col min="11523" max="11523" width="16.7109375" style="1" customWidth="1"/>
    <col min="11524" max="11524" width="2.7109375" style="1" customWidth="1"/>
    <col min="11525" max="11526" width="6.7109375" style="1" customWidth="1"/>
    <col min="11527" max="11527" width="18.7109375" style="1" customWidth="1"/>
    <col min="11528" max="11529" width="6.7109375" style="1" customWidth="1"/>
    <col min="11530" max="11530" width="2.7109375" style="1" customWidth="1"/>
    <col min="11531" max="11531" width="16.7109375" style="1" customWidth="1"/>
    <col min="11532" max="11533" width="2.7109375" style="1" customWidth="1"/>
    <col min="11534" max="11776" width="9.140625" style="1"/>
    <col min="11777" max="11778" width="2.7109375" style="1" customWidth="1"/>
    <col min="11779" max="11779" width="16.7109375" style="1" customWidth="1"/>
    <col min="11780" max="11780" width="2.7109375" style="1" customWidth="1"/>
    <col min="11781" max="11782" width="6.7109375" style="1" customWidth="1"/>
    <col min="11783" max="11783" width="18.7109375" style="1" customWidth="1"/>
    <col min="11784" max="11785" width="6.7109375" style="1" customWidth="1"/>
    <col min="11786" max="11786" width="2.7109375" style="1" customWidth="1"/>
    <col min="11787" max="11787" width="16.7109375" style="1" customWidth="1"/>
    <col min="11788" max="11789" width="2.7109375" style="1" customWidth="1"/>
    <col min="11790" max="12032" width="9.140625" style="1"/>
    <col min="12033" max="12034" width="2.7109375" style="1" customWidth="1"/>
    <col min="12035" max="12035" width="16.7109375" style="1" customWidth="1"/>
    <col min="12036" max="12036" width="2.7109375" style="1" customWidth="1"/>
    <col min="12037" max="12038" width="6.7109375" style="1" customWidth="1"/>
    <col min="12039" max="12039" width="18.7109375" style="1" customWidth="1"/>
    <col min="12040" max="12041" width="6.7109375" style="1" customWidth="1"/>
    <col min="12042" max="12042" width="2.7109375" style="1" customWidth="1"/>
    <col min="12043" max="12043" width="16.7109375" style="1" customWidth="1"/>
    <col min="12044" max="12045" width="2.7109375" style="1" customWidth="1"/>
    <col min="12046" max="12288" width="9.140625" style="1"/>
    <col min="12289" max="12290" width="2.7109375" style="1" customWidth="1"/>
    <col min="12291" max="12291" width="16.7109375" style="1" customWidth="1"/>
    <col min="12292" max="12292" width="2.7109375" style="1" customWidth="1"/>
    <col min="12293" max="12294" width="6.7109375" style="1" customWidth="1"/>
    <col min="12295" max="12295" width="18.7109375" style="1" customWidth="1"/>
    <col min="12296" max="12297" width="6.7109375" style="1" customWidth="1"/>
    <col min="12298" max="12298" width="2.7109375" style="1" customWidth="1"/>
    <col min="12299" max="12299" width="16.7109375" style="1" customWidth="1"/>
    <col min="12300" max="12301" width="2.7109375" style="1" customWidth="1"/>
    <col min="12302" max="12544" width="9.140625" style="1"/>
    <col min="12545" max="12546" width="2.7109375" style="1" customWidth="1"/>
    <col min="12547" max="12547" width="16.7109375" style="1" customWidth="1"/>
    <col min="12548" max="12548" width="2.7109375" style="1" customWidth="1"/>
    <col min="12549" max="12550" width="6.7109375" style="1" customWidth="1"/>
    <col min="12551" max="12551" width="18.7109375" style="1" customWidth="1"/>
    <col min="12552" max="12553" width="6.7109375" style="1" customWidth="1"/>
    <col min="12554" max="12554" width="2.7109375" style="1" customWidth="1"/>
    <col min="12555" max="12555" width="16.7109375" style="1" customWidth="1"/>
    <col min="12556" max="12557" width="2.7109375" style="1" customWidth="1"/>
    <col min="12558" max="12800" width="9.140625" style="1"/>
    <col min="12801" max="12802" width="2.7109375" style="1" customWidth="1"/>
    <col min="12803" max="12803" width="16.7109375" style="1" customWidth="1"/>
    <col min="12804" max="12804" width="2.7109375" style="1" customWidth="1"/>
    <col min="12805" max="12806" width="6.7109375" style="1" customWidth="1"/>
    <col min="12807" max="12807" width="18.7109375" style="1" customWidth="1"/>
    <col min="12808" max="12809" width="6.7109375" style="1" customWidth="1"/>
    <col min="12810" max="12810" width="2.7109375" style="1" customWidth="1"/>
    <col min="12811" max="12811" width="16.7109375" style="1" customWidth="1"/>
    <col min="12812" max="12813" width="2.7109375" style="1" customWidth="1"/>
    <col min="12814" max="13056" width="9.140625" style="1"/>
    <col min="13057" max="13058" width="2.7109375" style="1" customWidth="1"/>
    <col min="13059" max="13059" width="16.7109375" style="1" customWidth="1"/>
    <col min="13060" max="13060" width="2.7109375" style="1" customWidth="1"/>
    <col min="13061" max="13062" width="6.7109375" style="1" customWidth="1"/>
    <col min="13063" max="13063" width="18.7109375" style="1" customWidth="1"/>
    <col min="13064" max="13065" width="6.7109375" style="1" customWidth="1"/>
    <col min="13066" max="13066" width="2.7109375" style="1" customWidth="1"/>
    <col min="13067" max="13067" width="16.7109375" style="1" customWidth="1"/>
    <col min="13068" max="13069" width="2.7109375" style="1" customWidth="1"/>
    <col min="13070" max="13312" width="9.140625" style="1"/>
    <col min="13313" max="13314" width="2.7109375" style="1" customWidth="1"/>
    <col min="13315" max="13315" width="16.7109375" style="1" customWidth="1"/>
    <col min="13316" max="13316" width="2.7109375" style="1" customWidth="1"/>
    <col min="13317" max="13318" width="6.7109375" style="1" customWidth="1"/>
    <col min="13319" max="13319" width="18.7109375" style="1" customWidth="1"/>
    <col min="13320" max="13321" width="6.7109375" style="1" customWidth="1"/>
    <col min="13322" max="13322" width="2.7109375" style="1" customWidth="1"/>
    <col min="13323" max="13323" width="16.7109375" style="1" customWidth="1"/>
    <col min="13324" max="13325" width="2.7109375" style="1" customWidth="1"/>
    <col min="13326" max="13568" width="9.140625" style="1"/>
    <col min="13569" max="13570" width="2.7109375" style="1" customWidth="1"/>
    <col min="13571" max="13571" width="16.7109375" style="1" customWidth="1"/>
    <col min="13572" max="13572" width="2.7109375" style="1" customWidth="1"/>
    <col min="13573" max="13574" width="6.7109375" style="1" customWidth="1"/>
    <col min="13575" max="13575" width="18.7109375" style="1" customWidth="1"/>
    <col min="13576" max="13577" width="6.7109375" style="1" customWidth="1"/>
    <col min="13578" max="13578" width="2.7109375" style="1" customWidth="1"/>
    <col min="13579" max="13579" width="16.7109375" style="1" customWidth="1"/>
    <col min="13580" max="13581" width="2.7109375" style="1" customWidth="1"/>
    <col min="13582" max="13824" width="9.140625" style="1"/>
    <col min="13825" max="13826" width="2.7109375" style="1" customWidth="1"/>
    <col min="13827" max="13827" width="16.7109375" style="1" customWidth="1"/>
    <col min="13828" max="13828" width="2.7109375" style="1" customWidth="1"/>
    <col min="13829" max="13830" width="6.7109375" style="1" customWidth="1"/>
    <col min="13831" max="13831" width="18.7109375" style="1" customWidth="1"/>
    <col min="13832" max="13833" width="6.7109375" style="1" customWidth="1"/>
    <col min="13834" max="13834" width="2.7109375" style="1" customWidth="1"/>
    <col min="13835" max="13835" width="16.7109375" style="1" customWidth="1"/>
    <col min="13836" max="13837" width="2.7109375" style="1" customWidth="1"/>
    <col min="13838" max="14080" width="9.140625" style="1"/>
    <col min="14081" max="14082" width="2.7109375" style="1" customWidth="1"/>
    <col min="14083" max="14083" width="16.7109375" style="1" customWidth="1"/>
    <col min="14084" max="14084" width="2.7109375" style="1" customWidth="1"/>
    <col min="14085" max="14086" width="6.7109375" style="1" customWidth="1"/>
    <col min="14087" max="14087" width="18.7109375" style="1" customWidth="1"/>
    <col min="14088" max="14089" width="6.7109375" style="1" customWidth="1"/>
    <col min="14090" max="14090" width="2.7109375" style="1" customWidth="1"/>
    <col min="14091" max="14091" width="16.7109375" style="1" customWidth="1"/>
    <col min="14092" max="14093" width="2.7109375" style="1" customWidth="1"/>
    <col min="14094" max="14336" width="9.140625" style="1"/>
    <col min="14337" max="14338" width="2.7109375" style="1" customWidth="1"/>
    <col min="14339" max="14339" width="16.7109375" style="1" customWidth="1"/>
    <col min="14340" max="14340" width="2.7109375" style="1" customWidth="1"/>
    <col min="14341" max="14342" width="6.7109375" style="1" customWidth="1"/>
    <col min="14343" max="14343" width="18.7109375" style="1" customWidth="1"/>
    <col min="14344" max="14345" width="6.7109375" style="1" customWidth="1"/>
    <col min="14346" max="14346" width="2.7109375" style="1" customWidth="1"/>
    <col min="14347" max="14347" width="16.7109375" style="1" customWidth="1"/>
    <col min="14348" max="14349" width="2.7109375" style="1" customWidth="1"/>
    <col min="14350" max="14592" width="9.140625" style="1"/>
    <col min="14593" max="14594" width="2.7109375" style="1" customWidth="1"/>
    <col min="14595" max="14595" width="16.7109375" style="1" customWidth="1"/>
    <col min="14596" max="14596" width="2.7109375" style="1" customWidth="1"/>
    <col min="14597" max="14598" width="6.7109375" style="1" customWidth="1"/>
    <col min="14599" max="14599" width="18.7109375" style="1" customWidth="1"/>
    <col min="14600" max="14601" width="6.7109375" style="1" customWidth="1"/>
    <col min="14602" max="14602" width="2.7109375" style="1" customWidth="1"/>
    <col min="14603" max="14603" width="16.7109375" style="1" customWidth="1"/>
    <col min="14604" max="14605" width="2.7109375" style="1" customWidth="1"/>
    <col min="14606" max="14848" width="9.140625" style="1"/>
    <col min="14849" max="14850" width="2.7109375" style="1" customWidth="1"/>
    <col min="14851" max="14851" width="16.7109375" style="1" customWidth="1"/>
    <col min="14852" max="14852" width="2.7109375" style="1" customWidth="1"/>
    <col min="14853" max="14854" width="6.7109375" style="1" customWidth="1"/>
    <col min="14855" max="14855" width="18.7109375" style="1" customWidth="1"/>
    <col min="14856" max="14857" width="6.7109375" style="1" customWidth="1"/>
    <col min="14858" max="14858" width="2.7109375" style="1" customWidth="1"/>
    <col min="14859" max="14859" width="16.7109375" style="1" customWidth="1"/>
    <col min="14860" max="14861" width="2.7109375" style="1" customWidth="1"/>
    <col min="14862" max="15104" width="9.140625" style="1"/>
    <col min="15105" max="15106" width="2.7109375" style="1" customWidth="1"/>
    <col min="15107" max="15107" width="16.7109375" style="1" customWidth="1"/>
    <col min="15108" max="15108" width="2.7109375" style="1" customWidth="1"/>
    <col min="15109" max="15110" width="6.7109375" style="1" customWidth="1"/>
    <col min="15111" max="15111" width="18.7109375" style="1" customWidth="1"/>
    <col min="15112" max="15113" width="6.7109375" style="1" customWidth="1"/>
    <col min="15114" max="15114" width="2.7109375" style="1" customWidth="1"/>
    <col min="15115" max="15115" width="16.7109375" style="1" customWidth="1"/>
    <col min="15116" max="15117" width="2.7109375" style="1" customWidth="1"/>
    <col min="15118" max="15360" width="9.140625" style="1"/>
    <col min="15361" max="15362" width="2.7109375" style="1" customWidth="1"/>
    <col min="15363" max="15363" width="16.7109375" style="1" customWidth="1"/>
    <col min="15364" max="15364" width="2.7109375" style="1" customWidth="1"/>
    <col min="15365" max="15366" width="6.7109375" style="1" customWidth="1"/>
    <col min="15367" max="15367" width="18.7109375" style="1" customWidth="1"/>
    <col min="15368" max="15369" width="6.7109375" style="1" customWidth="1"/>
    <col min="15370" max="15370" width="2.7109375" style="1" customWidth="1"/>
    <col min="15371" max="15371" width="16.7109375" style="1" customWidth="1"/>
    <col min="15372" max="15373" width="2.7109375" style="1" customWidth="1"/>
    <col min="15374" max="15616" width="9.140625" style="1"/>
    <col min="15617" max="15618" width="2.7109375" style="1" customWidth="1"/>
    <col min="15619" max="15619" width="16.7109375" style="1" customWidth="1"/>
    <col min="15620" max="15620" width="2.7109375" style="1" customWidth="1"/>
    <col min="15621" max="15622" width="6.7109375" style="1" customWidth="1"/>
    <col min="15623" max="15623" width="18.7109375" style="1" customWidth="1"/>
    <col min="15624" max="15625" width="6.7109375" style="1" customWidth="1"/>
    <col min="15626" max="15626" width="2.7109375" style="1" customWidth="1"/>
    <col min="15627" max="15627" width="16.7109375" style="1" customWidth="1"/>
    <col min="15628" max="15629" width="2.7109375" style="1" customWidth="1"/>
    <col min="15630" max="15872" width="9.140625" style="1"/>
    <col min="15873" max="15874" width="2.7109375" style="1" customWidth="1"/>
    <col min="15875" max="15875" width="16.7109375" style="1" customWidth="1"/>
    <col min="15876" max="15876" width="2.7109375" style="1" customWidth="1"/>
    <col min="15877" max="15878" width="6.7109375" style="1" customWidth="1"/>
    <col min="15879" max="15879" width="18.7109375" style="1" customWidth="1"/>
    <col min="15880" max="15881" width="6.7109375" style="1" customWidth="1"/>
    <col min="15882" max="15882" width="2.7109375" style="1" customWidth="1"/>
    <col min="15883" max="15883" width="16.7109375" style="1" customWidth="1"/>
    <col min="15884" max="15885" width="2.7109375" style="1" customWidth="1"/>
    <col min="15886" max="16128" width="9.140625" style="1"/>
    <col min="16129" max="16130" width="2.7109375" style="1" customWidth="1"/>
    <col min="16131" max="16131" width="16.7109375" style="1" customWidth="1"/>
    <col min="16132" max="16132" width="2.7109375" style="1" customWidth="1"/>
    <col min="16133" max="16134" width="6.7109375" style="1" customWidth="1"/>
    <col min="16135" max="16135" width="18.7109375" style="1" customWidth="1"/>
    <col min="16136" max="16137" width="6.7109375" style="1" customWidth="1"/>
    <col min="16138" max="16138" width="2.7109375" style="1" customWidth="1"/>
    <col min="16139" max="16139" width="16.7109375" style="1" customWidth="1"/>
    <col min="16140" max="16141" width="2.7109375" style="1" customWidth="1"/>
    <col min="16142" max="16384" width="9.140625" style="1"/>
  </cols>
  <sheetData>
    <row r="1" spans="1:13" x14ac:dyDescent="0.2">
      <c r="A1" s="17"/>
      <c r="B1" s="18"/>
      <c r="C1" s="18"/>
      <c r="D1" s="18"/>
      <c r="E1" s="18"/>
      <c r="F1" s="18"/>
      <c r="G1" s="18"/>
      <c r="H1" s="18"/>
      <c r="I1" s="18"/>
      <c r="J1" s="18"/>
      <c r="K1" s="18"/>
      <c r="L1" s="18"/>
      <c r="M1" s="19"/>
    </row>
    <row r="2" spans="1:13" ht="18.75" x14ac:dyDescent="0.25">
      <c r="A2" s="2"/>
      <c r="B2" s="256" t="s">
        <v>438</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83" t="s">
        <v>409</v>
      </c>
      <c r="C4" s="272"/>
      <c r="D4" s="272"/>
      <c r="E4" s="272"/>
      <c r="F4" s="272"/>
      <c r="G4" s="272"/>
      <c r="H4" s="272"/>
      <c r="I4" s="272"/>
      <c r="J4" s="272"/>
      <c r="K4" s="272"/>
      <c r="L4" s="272"/>
      <c r="M4" s="23"/>
    </row>
    <row r="5" spans="1:13" x14ac:dyDescent="0.2">
      <c r="A5" s="20"/>
      <c r="B5" s="272"/>
      <c r="C5" s="272"/>
      <c r="D5" s="272"/>
      <c r="E5" s="272"/>
      <c r="F5" s="272"/>
      <c r="G5" s="272"/>
      <c r="H5" s="272"/>
      <c r="I5" s="272"/>
      <c r="J5" s="272"/>
      <c r="K5" s="272"/>
      <c r="L5" s="272"/>
      <c r="M5" s="23"/>
    </row>
    <row r="6" spans="1:13" x14ac:dyDescent="0.2">
      <c r="A6" s="20"/>
      <c r="B6" s="272"/>
      <c r="C6" s="272"/>
      <c r="D6" s="272"/>
      <c r="E6" s="272"/>
      <c r="F6" s="272"/>
      <c r="G6" s="272"/>
      <c r="H6" s="272"/>
      <c r="I6" s="272"/>
      <c r="J6" s="272"/>
      <c r="K6" s="272"/>
      <c r="L6" s="272"/>
      <c r="M6" s="23"/>
    </row>
    <row r="7" spans="1:13" x14ac:dyDescent="0.2">
      <c r="A7" s="20"/>
      <c r="B7" s="272"/>
      <c r="C7" s="272"/>
      <c r="D7" s="272"/>
      <c r="E7" s="272"/>
      <c r="F7" s="272"/>
      <c r="G7" s="272"/>
      <c r="H7" s="272"/>
      <c r="I7" s="272"/>
      <c r="J7" s="272"/>
      <c r="K7" s="272"/>
      <c r="L7" s="272"/>
      <c r="M7" s="23"/>
    </row>
    <row r="8" spans="1:13" x14ac:dyDescent="0.2">
      <c r="A8" s="20"/>
      <c r="B8" s="21"/>
      <c r="C8" s="21"/>
      <c r="D8" s="21"/>
      <c r="E8" s="21"/>
      <c r="F8" s="21"/>
      <c r="G8" s="21"/>
      <c r="H8" s="21"/>
      <c r="I8" s="21"/>
      <c r="J8" s="21"/>
      <c r="K8" s="21"/>
      <c r="L8" s="21"/>
      <c r="M8" s="23"/>
    </row>
    <row r="9" spans="1:13" x14ac:dyDescent="0.2">
      <c r="A9" s="20"/>
      <c r="B9" s="257" t="s">
        <v>410</v>
      </c>
      <c r="C9" s="272"/>
      <c r="D9" s="272"/>
      <c r="E9" s="272"/>
      <c r="F9" s="272"/>
      <c r="G9" s="272"/>
      <c r="H9" s="272"/>
      <c r="I9" s="272"/>
      <c r="J9" s="272"/>
      <c r="K9" s="272"/>
      <c r="L9" s="272"/>
      <c r="M9" s="23"/>
    </row>
    <row r="10" spans="1:13" x14ac:dyDescent="0.2">
      <c r="A10" s="20"/>
      <c r="B10" s="272"/>
      <c r="C10" s="272"/>
      <c r="D10" s="272"/>
      <c r="E10" s="272"/>
      <c r="F10" s="272"/>
      <c r="G10" s="272"/>
      <c r="H10" s="272"/>
      <c r="I10" s="272"/>
      <c r="J10" s="272"/>
      <c r="K10" s="272"/>
      <c r="L10" s="272"/>
      <c r="M10" s="23"/>
    </row>
    <row r="11" spans="1:13" x14ac:dyDescent="0.2">
      <c r="A11" s="20"/>
      <c r="B11" s="21"/>
      <c r="C11" s="21"/>
      <c r="D11" s="21"/>
      <c r="E11" s="21"/>
      <c r="F11" s="21"/>
      <c r="G11" s="21"/>
      <c r="H11" s="21"/>
      <c r="I11" s="21"/>
      <c r="J11" s="21"/>
      <c r="K11" s="21"/>
      <c r="L11" s="21"/>
      <c r="M11" s="23"/>
    </row>
    <row r="12" spans="1:13" x14ac:dyDescent="0.2">
      <c r="A12" s="20"/>
      <c r="B12" s="257" t="s">
        <v>411</v>
      </c>
      <c r="C12" s="272"/>
      <c r="D12" s="272"/>
      <c r="E12" s="272"/>
      <c r="F12" s="272"/>
      <c r="G12" s="272"/>
      <c r="H12" s="272"/>
      <c r="I12" s="272"/>
      <c r="J12" s="272"/>
      <c r="K12" s="272"/>
      <c r="L12" s="272"/>
      <c r="M12" s="23"/>
    </row>
    <row r="13" spans="1:13" x14ac:dyDescent="0.2">
      <c r="A13" s="20"/>
      <c r="B13" s="272"/>
      <c r="C13" s="272"/>
      <c r="D13" s="272"/>
      <c r="E13" s="272"/>
      <c r="F13" s="272"/>
      <c r="G13" s="272"/>
      <c r="H13" s="272"/>
      <c r="I13" s="272"/>
      <c r="J13" s="272"/>
      <c r="K13" s="272"/>
      <c r="L13" s="272"/>
      <c r="M13" s="23"/>
    </row>
    <row r="14" spans="1:13" x14ac:dyDescent="0.2">
      <c r="A14" s="20"/>
      <c r="B14" s="21"/>
      <c r="C14" s="21"/>
      <c r="D14" s="21"/>
      <c r="E14" s="21"/>
      <c r="F14" s="21"/>
      <c r="G14" s="21"/>
      <c r="H14" s="21"/>
      <c r="I14" s="21"/>
      <c r="J14" s="21"/>
      <c r="K14" s="21"/>
      <c r="L14" s="21"/>
      <c r="M14" s="23"/>
    </row>
    <row r="15" spans="1:13" x14ac:dyDescent="0.2">
      <c r="A15" s="20"/>
      <c r="B15" s="257" t="s">
        <v>412</v>
      </c>
      <c r="C15" s="272"/>
      <c r="D15" s="272"/>
      <c r="E15" s="272"/>
      <c r="F15" s="272"/>
      <c r="G15" s="272"/>
      <c r="H15" s="272"/>
      <c r="I15" s="272"/>
      <c r="J15" s="272"/>
      <c r="K15" s="272"/>
      <c r="L15" s="272"/>
      <c r="M15" s="23"/>
    </row>
    <row r="16" spans="1:13" x14ac:dyDescent="0.2">
      <c r="A16" s="20"/>
      <c r="B16" s="272"/>
      <c r="C16" s="272"/>
      <c r="D16" s="272"/>
      <c r="E16" s="272"/>
      <c r="F16" s="272"/>
      <c r="G16" s="272"/>
      <c r="H16" s="272"/>
      <c r="I16" s="272"/>
      <c r="J16" s="272"/>
      <c r="K16" s="272"/>
      <c r="L16" s="272"/>
      <c r="M16" s="23"/>
    </row>
    <row r="17" spans="1:13" x14ac:dyDescent="0.2">
      <c r="A17" s="20"/>
      <c r="B17" s="21"/>
      <c r="C17" s="21"/>
      <c r="D17" s="21"/>
      <c r="E17" s="21"/>
      <c r="F17" s="21"/>
      <c r="G17" s="21"/>
      <c r="H17" s="21"/>
      <c r="I17" s="21"/>
      <c r="J17" s="21"/>
      <c r="K17" s="21"/>
      <c r="L17" s="21"/>
      <c r="M17" s="23"/>
    </row>
    <row r="18" spans="1:13" x14ac:dyDescent="0.2">
      <c r="A18" s="20"/>
      <c r="B18" s="21"/>
      <c r="C18" s="44" t="s">
        <v>390</v>
      </c>
      <c r="D18" s="21"/>
      <c r="E18" s="21"/>
      <c r="F18" s="21"/>
      <c r="G18" s="220">
        <v>25000000</v>
      </c>
      <c r="H18" s="21"/>
      <c r="I18" s="21"/>
      <c r="J18" s="21"/>
      <c r="K18" s="21"/>
      <c r="L18" s="21"/>
      <c r="M18" s="23"/>
    </row>
    <row r="19" spans="1:13" x14ac:dyDescent="0.2">
      <c r="A19" s="20"/>
      <c r="B19" s="21"/>
      <c r="C19" s="44" t="s">
        <v>391</v>
      </c>
      <c r="D19" s="21"/>
      <c r="E19" s="21"/>
      <c r="F19" s="21"/>
      <c r="G19" s="221">
        <v>10.8</v>
      </c>
      <c r="H19" s="21"/>
      <c r="I19" s="21"/>
      <c r="J19" s="21"/>
      <c r="K19" s="21"/>
      <c r="L19" s="21"/>
      <c r="M19" s="23"/>
    </row>
    <row r="20" spans="1:13" x14ac:dyDescent="0.2">
      <c r="A20" s="20"/>
      <c r="B20" s="21"/>
      <c r="C20" s="44" t="s">
        <v>392</v>
      </c>
      <c r="D20" s="21"/>
      <c r="E20" s="21"/>
      <c r="F20" s="21"/>
      <c r="G20" s="222">
        <v>0.04</v>
      </c>
      <c r="H20" s="21"/>
      <c r="I20" s="21"/>
      <c r="J20" s="21"/>
      <c r="K20" s="21"/>
      <c r="L20" s="21"/>
      <c r="M20" s="23"/>
    </row>
    <row r="21" spans="1:13" ht="13.5" thickBot="1" x14ac:dyDescent="0.25">
      <c r="A21" s="20"/>
      <c r="B21" s="21"/>
      <c r="C21" s="44" t="s">
        <v>393</v>
      </c>
      <c r="D21" s="21"/>
      <c r="E21" s="21"/>
      <c r="F21" s="21"/>
      <c r="G21" s="94">
        <v>0.02</v>
      </c>
      <c r="H21" s="21"/>
      <c r="I21" s="21"/>
      <c r="J21" s="21"/>
      <c r="K21" s="21"/>
      <c r="L21" s="21"/>
      <c r="M21" s="23"/>
    </row>
    <row r="22" spans="1:13" ht="15" thickBot="1" x14ac:dyDescent="0.25">
      <c r="A22" s="20"/>
      <c r="B22" s="21"/>
      <c r="C22" s="44" t="s">
        <v>394</v>
      </c>
      <c r="D22" s="21"/>
      <c r="E22" s="21"/>
      <c r="F22" s="21"/>
      <c r="G22" s="223">
        <f>G19*(1+G20)/(1+G21)</f>
        <v>11.011764705882355</v>
      </c>
      <c r="H22" s="21"/>
      <c r="I22" s="189" t="s">
        <v>395</v>
      </c>
      <c r="J22" s="21"/>
      <c r="K22" s="21"/>
      <c r="L22" s="21"/>
      <c r="M22" s="23"/>
    </row>
    <row r="23" spans="1:13" x14ac:dyDescent="0.2">
      <c r="A23" s="20"/>
      <c r="B23" s="21"/>
      <c r="C23" s="44" t="s">
        <v>396</v>
      </c>
      <c r="D23" s="21"/>
      <c r="E23" s="21"/>
      <c r="F23" s="21"/>
      <c r="G23" s="106">
        <v>9.6</v>
      </c>
      <c r="H23" s="21"/>
      <c r="I23" s="21"/>
      <c r="J23" s="21"/>
      <c r="K23" s="21"/>
      <c r="L23" s="21"/>
      <c r="M23" s="23"/>
    </row>
    <row r="24" spans="1:13" x14ac:dyDescent="0.2">
      <c r="A24" s="20"/>
      <c r="B24" s="21"/>
      <c r="C24" s="44" t="s">
        <v>396</v>
      </c>
      <c r="D24" s="21"/>
      <c r="E24" s="21"/>
      <c r="F24" s="21"/>
      <c r="G24" s="106">
        <v>9.6</v>
      </c>
      <c r="H24" s="21"/>
      <c r="I24" s="21"/>
      <c r="J24" s="21"/>
      <c r="K24" s="21"/>
      <c r="L24" s="21"/>
      <c r="M24" s="23"/>
    </row>
    <row r="25" spans="1:13" x14ac:dyDescent="0.2">
      <c r="A25" s="20"/>
      <c r="B25" s="21"/>
      <c r="C25" s="44"/>
      <c r="D25" s="21"/>
      <c r="E25" s="21"/>
      <c r="F25" s="21"/>
      <c r="G25" s="103"/>
      <c r="H25" s="21"/>
      <c r="I25" s="21"/>
      <c r="J25" s="21"/>
      <c r="K25" s="21"/>
      <c r="L25" s="21"/>
      <c r="M25" s="23"/>
    </row>
    <row r="26" spans="1:13" ht="13.5" thickBot="1" x14ac:dyDescent="0.25">
      <c r="A26" s="20"/>
      <c r="B26" s="21"/>
      <c r="C26" s="21"/>
      <c r="D26" s="21"/>
      <c r="E26" s="21"/>
      <c r="F26" s="21"/>
      <c r="G26" s="21"/>
      <c r="H26" s="21"/>
      <c r="I26" s="21"/>
      <c r="J26" s="21"/>
      <c r="K26" s="21"/>
      <c r="L26" s="21"/>
      <c r="M26" s="23"/>
    </row>
    <row r="27" spans="1:13" x14ac:dyDescent="0.2">
      <c r="A27" s="20"/>
      <c r="B27" s="17"/>
      <c r="C27" s="18"/>
      <c r="D27" s="18"/>
      <c r="E27" s="18"/>
      <c r="F27" s="18"/>
      <c r="G27" s="18"/>
      <c r="H27" s="18"/>
      <c r="I27" s="18"/>
      <c r="J27" s="18"/>
      <c r="K27" s="18"/>
      <c r="L27" s="19"/>
      <c r="M27" s="23"/>
    </row>
    <row r="28" spans="1:13" x14ac:dyDescent="0.2">
      <c r="A28" s="20"/>
      <c r="B28" s="20"/>
      <c r="C28" s="21"/>
      <c r="D28" s="21"/>
      <c r="E28" s="21"/>
      <c r="F28" s="21"/>
      <c r="G28" s="22" t="s">
        <v>135</v>
      </c>
      <c r="H28" s="21"/>
      <c r="I28" s="21"/>
      <c r="J28" s="21"/>
      <c r="K28" s="21"/>
      <c r="L28" s="23"/>
      <c r="M28" s="23"/>
    </row>
    <row r="29" spans="1:13" x14ac:dyDescent="0.2">
      <c r="A29" s="20"/>
      <c r="B29" s="20"/>
      <c r="C29" s="40"/>
      <c r="D29" s="21"/>
      <c r="E29" s="21"/>
      <c r="F29" s="21"/>
      <c r="G29" s="24">
        <v>6.8000000000000005E-2</v>
      </c>
      <c r="H29" s="21"/>
      <c r="I29" s="21"/>
      <c r="J29" s="21"/>
      <c r="K29" s="40"/>
      <c r="L29" s="23"/>
      <c r="M29" s="23"/>
    </row>
    <row r="30" spans="1:13" x14ac:dyDescent="0.2">
      <c r="A30" s="20"/>
      <c r="B30" s="20"/>
      <c r="C30" s="22"/>
      <c r="D30" s="21"/>
      <c r="E30" s="21"/>
      <c r="F30" s="21"/>
      <c r="G30" s="24"/>
      <c r="H30" s="21"/>
      <c r="I30" s="21"/>
      <c r="J30" s="21"/>
      <c r="K30" s="22"/>
      <c r="L30" s="23"/>
      <c r="M30" s="23"/>
    </row>
    <row r="31" spans="1:13" x14ac:dyDescent="0.2">
      <c r="A31" s="20"/>
      <c r="B31" s="20"/>
      <c r="C31" s="67">
        <f>G18</f>
        <v>25000000</v>
      </c>
      <c r="D31" s="21"/>
      <c r="E31" s="26" t="s">
        <v>102</v>
      </c>
      <c r="F31" s="26" t="s">
        <v>102</v>
      </c>
      <c r="G31" s="27">
        <f>1+(G29)</f>
        <v>1.0680000000000001</v>
      </c>
      <c r="H31" s="26" t="s">
        <v>102</v>
      </c>
      <c r="I31" s="26" t="s">
        <v>102</v>
      </c>
      <c r="J31" s="21"/>
      <c r="K31" s="61">
        <f>C31*G31</f>
        <v>26700000</v>
      </c>
      <c r="L31" s="23"/>
      <c r="M31" s="23"/>
    </row>
    <row r="32" spans="1:13" x14ac:dyDescent="0.2">
      <c r="A32" s="20"/>
      <c r="B32" s="20"/>
      <c r="C32" s="29" t="s">
        <v>104</v>
      </c>
      <c r="D32" s="21"/>
      <c r="E32" s="30"/>
      <c r="F32" s="21"/>
      <c r="G32" s="27"/>
      <c r="H32" s="21"/>
      <c r="I32" s="21"/>
      <c r="J32" s="21"/>
      <c r="K32" s="29" t="s">
        <v>104</v>
      </c>
      <c r="L32" s="23"/>
      <c r="M32" s="23"/>
    </row>
    <row r="33" spans="1:13" ht="13.5" thickBot="1" x14ac:dyDescent="0.25">
      <c r="A33" s="20"/>
      <c r="B33" s="20"/>
      <c r="C33" s="29" t="s">
        <v>104</v>
      </c>
      <c r="D33" s="21"/>
      <c r="E33" s="21"/>
      <c r="F33" s="21"/>
      <c r="G33" s="21"/>
      <c r="H33" s="21"/>
      <c r="I33" s="21"/>
      <c r="J33" s="21"/>
      <c r="K33" s="29" t="s">
        <v>104</v>
      </c>
      <c r="L33" s="23"/>
      <c r="M33" s="23"/>
    </row>
    <row r="34" spans="1:13" ht="13.5" thickTop="1" x14ac:dyDescent="0.2">
      <c r="A34" s="20"/>
      <c r="B34" s="20"/>
      <c r="C34" s="29" t="s">
        <v>104</v>
      </c>
      <c r="D34" s="21"/>
      <c r="E34" s="7"/>
      <c r="F34" s="8"/>
      <c r="G34" s="8"/>
      <c r="H34" s="8"/>
      <c r="I34" s="9"/>
      <c r="J34" s="21"/>
      <c r="K34" s="29" t="s">
        <v>104</v>
      </c>
      <c r="L34" s="23"/>
      <c r="M34" s="23"/>
    </row>
    <row r="35" spans="1:13" x14ac:dyDescent="0.2">
      <c r="A35" s="20"/>
      <c r="B35" s="20"/>
      <c r="C35" s="29" t="s">
        <v>104</v>
      </c>
      <c r="D35" s="21"/>
      <c r="E35" s="10"/>
      <c r="F35" s="6"/>
      <c r="G35" s="6"/>
      <c r="H35" s="6"/>
      <c r="I35" s="11"/>
      <c r="J35" s="21"/>
      <c r="K35" s="29" t="s">
        <v>104</v>
      </c>
      <c r="L35" s="23"/>
      <c r="M35" s="23"/>
    </row>
    <row r="36" spans="1:13" x14ac:dyDescent="0.2">
      <c r="A36" s="20"/>
      <c r="B36" s="20"/>
      <c r="C36" s="29" t="s">
        <v>104</v>
      </c>
      <c r="D36" s="21"/>
      <c r="E36" s="10"/>
      <c r="F36" s="6"/>
      <c r="G36" s="6"/>
      <c r="H36" s="6"/>
      <c r="I36" s="11"/>
      <c r="J36" s="21"/>
      <c r="K36" s="29" t="s">
        <v>104</v>
      </c>
      <c r="L36" s="23"/>
      <c r="M36" s="23"/>
    </row>
    <row r="37" spans="1:13" x14ac:dyDescent="0.2">
      <c r="A37" s="20"/>
      <c r="B37" s="20"/>
      <c r="C37" s="22" t="s">
        <v>397</v>
      </c>
      <c r="D37" s="21"/>
      <c r="E37" s="10"/>
      <c r="F37" s="6"/>
      <c r="G37" s="15" t="s">
        <v>134</v>
      </c>
      <c r="H37" s="6"/>
      <c r="I37" s="11"/>
      <c r="J37" s="21"/>
      <c r="K37" s="22" t="s">
        <v>398</v>
      </c>
      <c r="L37" s="23"/>
      <c r="M37" s="23"/>
    </row>
    <row r="38" spans="1:13" x14ac:dyDescent="0.2">
      <c r="A38" s="20"/>
      <c r="B38" s="20"/>
      <c r="C38" s="224">
        <f>G19</f>
        <v>10.8</v>
      </c>
      <c r="D38" s="21"/>
      <c r="E38" s="10"/>
      <c r="F38" s="6"/>
      <c r="G38" s="6"/>
      <c r="H38" s="6"/>
      <c r="I38" s="11"/>
      <c r="J38" s="21"/>
      <c r="K38" s="224">
        <f>G22</f>
        <v>11.011764705882355</v>
      </c>
      <c r="L38" s="23"/>
      <c r="M38" s="23"/>
    </row>
    <row r="39" spans="1:13" x14ac:dyDescent="0.2">
      <c r="A39" s="20"/>
      <c r="B39" s="20"/>
      <c r="C39" s="29" t="s">
        <v>104</v>
      </c>
      <c r="D39" s="21"/>
      <c r="E39" s="10"/>
      <c r="F39" s="6"/>
      <c r="G39" s="6"/>
      <c r="H39" s="6"/>
      <c r="I39" s="11"/>
      <c r="J39" s="21"/>
      <c r="K39" s="29" t="s">
        <v>104</v>
      </c>
      <c r="L39" s="23"/>
      <c r="M39" s="23"/>
    </row>
    <row r="40" spans="1:13" ht="13.5" thickBot="1" x14ac:dyDescent="0.25">
      <c r="A40" s="20"/>
      <c r="B40" s="20"/>
      <c r="C40" s="29" t="s">
        <v>104</v>
      </c>
      <c r="D40" s="21"/>
      <c r="E40" s="12"/>
      <c r="F40" s="13"/>
      <c r="G40" s="13"/>
      <c r="H40" s="13"/>
      <c r="I40" s="14"/>
      <c r="J40" s="21"/>
      <c r="K40" s="29" t="s">
        <v>104</v>
      </c>
      <c r="L40" s="23"/>
      <c r="M40" s="23"/>
    </row>
    <row r="41" spans="1:13" ht="13.5" thickTop="1" x14ac:dyDescent="0.2">
      <c r="A41" s="20"/>
      <c r="B41" s="20"/>
      <c r="C41" s="29" t="s">
        <v>104</v>
      </c>
      <c r="D41" s="21"/>
      <c r="E41" s="21"/>
      <c r="F41" s="21"/>
      <c r="G41" s="21"/>
      <c r="H41" s="21"/>
      <c r="I41" s="21"/>
      <c r="J41" s="21"/>
      <c r="K41" s="62"/>
      <c r="L41" s="23"/>
      <c r="M41" s="23"/>
    </row>
    <row r="42" spans="1:13" x14ac:dyDescent="0.2">
      <c r="A42" s="20"/>
      <c r="B42" s="20"/>
      <c r="C42" s="225">
        <f>C31*C38</f>
        <v>270000000</v>
      </c>
      <c r="D42" s="21"/>
      <c r="E42" s="26"/>
      <c r="F42" s="26"/>
      <c r="G42" s="27"/>
      <c r="H42" s="26"/>
      <c r="I42" s="26"/>
      <c r="J42" s="48"/>
      <c r="K42" s="226">
        <f>K31*K38</f>
        <v>294014117.64705884</v>
      </c>
      <c r="L42" s="23"/>
      <c r="M42" s="23"/>
    </row>
    <row r="43" spans="1:13" x14ac:dyDescent="0.2">
      <c r="A43" s="20"/>
      <c r="B43" s="20"/>
      <c r="C43" s="50" t="s">
        <v>399</v>
      </c>
      <c r="D43" s="21"/>
      <c r="E43" s="30"/>
      <c r="F43" s="21"/>
      <c r="G43" s="27"/>
      <c r="H43" s="30"/>
      <c r="I43" s="21"/>
      <c r="J43" s="21"/>
      <c r="K43" s="64" t="s">
        <v>400</v>
      </c>
      <c r="L43" s="23"/>
      <c r="M43" s="23"/>
    </row>
    <row r="44" spans="1:13" x14ac:dyDescent="0.2">
      <c r="A44" s="20"/>
      <c r="B44" s="20"/>
      <c r="C44" s="21"/>
      <c r="D44" s="21"/>
      <c r="E44" s="21"/>
      <c r="F44" s="21"/>
      <c r="G44" s="24"/>
      <c r="H44" s="21"/>
      <c r="I44" s="21"/>
      <c r="J44" s="21"/>
      <c r="K44" s="22" t="s">
        <v>144</v>
      </c>
      <c r="L44" s="23"/>
      <c r="M44" s="23"/>
    </row>
    <row r="45" spans="1:13" x14ac:dyDescent="0.2">
      <c r="A45" s="20"/>
      <c r="B45" s="20"/>
      <c r="C45" s="21"/>
      <c r="D45" s="21"/>
      <c r="E45" s="21"/>
      <c r="F45" s="21"/>
      <c r="G45" s="24">
        <v>9.6000000000000002E-2</v>
      </c>
      <c r="H45" s="21"/>
      <c r="I45" s="21"/>
      <c r="J45" s="21"/>
      <c r="K45" s="22"/>
      <c r="L45" s="23"/>
      <c r="M45" s="23"/>
    </row>
    <row r="46" spans="1:13" x14ac:dyDescent="0.2">
      <c r="A46" s="20"/>
      <c r="B46" s="20"/>
      <c r="C46" s="54"/>
      <c r="D46" s="21"/>
      <c r="E46" s="21"/>
      <c r="F46" s="21"/>
      <c r="G46" s="66" t="s">
        <v>401</v>
      </c>
      <c r="H46" s="21"/>
      <c r="I46" s="21"/>
      <c r="J46" s="21"/>
      <c r="K46" s="54"/>
      <c r="L46" s="23"/>
      <c r="M46" s="23"/>
    </row>
    <row r="47" spans="1:13" x14ac:dyDescent="0.2">
      <c r="A47" s="20"/>
      <c r="B47" s="20"/>
      <c r="C47" s="54"/>
      <c r="D47" s="21"/>
      <c r="E47" s="21"/>
      <c r="F47" s="21"/>
      <c r="G47" s="66"/>
      <c r="H47" s="21"/>
      <c r="I47" s="21"/>
      <c r="J47" s="21"/>
      <c r="K47" s="54"/>
      <c r="L47" s="23"/>
      <c r="M47" s="23"/>
    </row>
    <row r="48" spans="1:13" ht="13.5" x14ac:dyDescent="0.25">
      <c r="A48" s="20"/>
      <c r="B48" s="20"/>
      <c r="C48" s="54"/>
      <c r="D48" s="21"/>
      <c r="E48" s="21"/>
      <c r="F48" s="65" t="s">
        <v>149</v>
      </c>
      <c r="G48" s="40"/>
      <c r="H48" s="21"/>
      <c r="I48" s="21"/>
      <c r="J48" s="21"/>
      <c r="K48" s="227">
        <f>(K42/C42)-1</f>
        <v>8.8941176470588301E-2</v>
      </c>
      <c r="L48" s="23"/>
      <c r="M48" s="23"/>
    </row>
    <row r="49" spans="1:13" ht="13.5" thickBot="1" x14ac:dyDescent="0.25">
      <c r="A49" s="20"/>
      <c r="B49" s="34"/>
      <c r="C49" s="35"/>
      <c r="D49" s="35"/>
      <c r="E49" s="35"/>
      <c r="F49" s="35"/>
      <c r="G49" s="35"/>
      <c r="H49" s="35"/>
      <c r="I49" s="35"/>
      <c r="J49" s="35"/>
      <c r="K49" s="35"/>
      <c r="L49" s="37"/>
      <c r="M49" s="23"/>
    </row>
    <row r="50" spans="1:13" x14ac:dyDescent="0.2">
      <c r="A50" s="20"/>
      <c r="B50" s="21"/>
      <c r="C50" s="21"/>
      <c r="D50" s="21"/>
      <c r="E50" s="21"/>
      <c r="F50" s="21"/>
      <c r="G50" s="21"/>
      <c r="H50" s="21"/>
      <c r="I50" s="21"/>
      <c r="J50" s="21"/>
      <c r="K50" s="21"/>
      <c r="L50" s="21"/>
      <c r="M50" s="23"/>
    </row>
    <row r="51" spans="1:13" x14ac:dyDescent="0.2">
      <c r="A51" s="20"/>
      <c r="B51" s="44" t="s">
        <v>402</v>
      </c>
      <c r="C51" s="44"/>
      <c r="D51" s="44"/>
      <c r="E51" s="44"/>
      <c r="F51" s="44"/>
      <c r="G51" s="44"/>
      <c r="H51" s="44"/>
      <c r="I51" s="44"/>
      <c r="J51" s="44"/>
      <c r="K51" s="44"/>
      <c r="L51" s="44"/>
      <c r="M51" s="23"/>
    </row>
    <row r="52" spans="1:13" x14ac:dyDescent="0.2">
      <c r="A52" s="20"/>
      <c r="B52" s="44"/>
      <c r="C52" s="44"/>
      <c r="D52" s="44"/>
      <c r="E52" s="44"/>
      <c r="F52" s="44"/>
      <c r="G52" s="44"/>
      <c r="H52" s="44"/>
      <c r="I52" s="44"/>
      <c r="J52" s="44"/>
      <c r="K52" s="44"/>
      <c r="L52" s="44"/>
      <c r="M52" s="23"/>
    </row>
    <row r="53" spans="1:13" x14ac:dyDescent="0.2">
      <c r="A53" s="20"/>
      <c r="B53" s="44" t="s">
        <v>403</v>
      </c>
      <c r="C53" s="44"/>
      <c r="D53" s="44"/>
      <c r="E53" s="44"/>
      <c r="F53" s="44"/>
      <c r="G53" s="44"/>
      <c r="H53" s="44"/>
      <c r="I53" s="44"/>
      <c r="J53" s="44"/>
      <c r="K53" s="44"/>
      <c r="L53" s="44"/>
      <c r="M53" s="23"/>
    </row>
    <row r="54" spans="1:13" x14ac:dyDescent="0.2">
      <c r="A54" s="20"/>
      <c r="B54" s="44"/>
      <c r="C54" s="44"/>
      <c r="D54" s="44"/>
      <c r="E54" s="44"/>
      <c r="F54" s="44"/>
      <c r="G54" s="44"/>
      <c r="H54" s="44"/>
      <c r="I54" s="44"/>
      <c r="J54" s="44"/>
      <c r="K54" s="44"/>
      <c r="L54" s="44"/>
      <c r="M54" s="23"/>
    </row>
    <row r="55" spans="1:13" x14ac:dyDescent="0.2">
      <c r="A55" s="20"/>
      <c r="B55" s="21"/>
      <c r="C55" s="286" t="s">
        <v>404</v>
      </c>
      <c r="D55" s="286"/>
      <c r="E55" s="286"/>
      <c r="F55" s="286"/>
      <c r="G55" s="44"/>
      <c r="H55" s="44"/>
      <c r="I55" s="48" t="s">
        <v>405</v>
      </c>
      <c r="J55" s="21"/>
      <c r="K55" s="228">
        <v>8.8940000000000005E-2</v>
      </c>
      <c r="L55" s="44"/>
      <c r="M55" s="23"/>
    </row>
    <row r="56" spans="1:13" x14ac:dyDescent="0.2">
      <c r="A56" s="20"/>
      <c r="B56" s="21"/>
      <c r="C56" s="286"/>
      <c r="D56" s="286"/>
      <c r="E56" s="286"/>
      <c r="F56" s="286"/>
      <c r="G56" s="44"/>
      <c r="H56" s="44"/>
      <c r="I56" s="48" t="s">
        <v>406</v>
      </c>
      <c r="J56" s="21"/>
      <c r="K56" s="228">
        <v>0.04</v>
      </c>
      <c r="L56" s="44"/>
      <c r="M56" s="23"/>
    </row>
    <row r="57" spans="1:13" x14ac:dyDescent="0.2">
      <c r="A57" s="20"/>
      <c r="B57" s="21"/>
      <c r="C57" s="286"/>
      <c r="D57" s="286"/>
      <c r="E57" s="286"/>
      <c r="F57" s="286"/>
      <c r="G57" s="44"/>
      <c r="H57" s="44"/>
      <c r="I57" s="48" t="s">
        <v>407</v>
      </c>
      <c r="J57" s="21"/>
      <c r="K57" s="229">
        <f>(1+K55)/(1+K56)-1</f>
        <v>4.7057692307692189E-2</v>
      </c>
      <c r="L57" s="44"/>
      <c r="M57" s="23"/>
    </row>
    <row r="58" spans="1:13" x14ac:dyDescent="0.2">
      <c r="A58" s="20"/>
      <c r="B58" s="21"/>
      <c r="C58" s="272"/>
      <c r="D58" s="272"/>
      <c r="E58" s="272"/>
      <c r="F58" s="272"/>
      <c r="G58" s="44"/>
      <c r="H58" s="44"/>
      <c r="I58" s="48"/>
      <c r="J58" s="21"/>
      <c r="K58" s="230"/>
      <c r="L58" s="44"/>
      <c r="M58" s="23"/>
    </row>
    <row r="59" spans="1:13" x14ac:dyDescent="0.2">
      <c r="A59" s="20"/>
      <c r="B59" s="44"/>
      <c r="C59" s="44"/>
      <c r="D59" s="44"/>
      <c r="E59" s="44"/>
      <c r="F59" s="44"/>
      <c r="G59" s="44"/>
      <c r="H59" s="44"/>
      <c r="I59" s="44"/>
      <c r="J59" s="44"/>
      <c r="K59" s="44"/>
      <c r="L59" s="44"/>
      <c r="M59" s="23"/>
    </row>
    <row r="60" spans="1:13" x14ac:dyDescent="0.2">
      <c r="A60" s="20"/>
      <c r="B60" s="287" t="s">
        <v>408</v>
      </c>
      <c r="C60" s="287"/>
      <c r="D60" s="287"/>
      <c r="E60" s="287"/>
      <c r="F60" s="287"/>
      <c r="G60" s="287"/>
      <c r="H60" s="287"/>
      <c r="I60" s="287"/>
      <c r="J60" s="287"/>
      <c r="K60" s="287"/>
      <c r="L60" s="287"/>
      <c r="M60" s="23"/>
    </row>
    <row r="61" spans="1:13" x14ac:dyDescent="0.2">
      <c r="A61" s="20"/>
      <c r="B61" s="287"/>
      <c r="C61" s="287"/>
      <c r="D61" s="287"/>
      <c r="E61" s="287"/>
      <c r="F61" s="287"/>
      <c r="G61" s="287"/>
      <c r="H61" s="287"/>
      <c r="I61" s="287"/>
      <c r="J61" s="287"/>
      <c r="K61" s="287"/>
      <c r="L61" s="287"/>
      <c r="M61" s="23"/>
    </row>
    <row r="62" spans="1:13" ht="13.5" thickBot="1" x14ac:dyDescent="0.25">
      <c r="A62" s="34"/>
      <c r="B62" s="35"/>
      <c r="C62" s="35"/>
      <c r="D62" s="35"/>
      <c r="E62" s="35"/>
      <c r="F62" s="35"/>
      <c r="G62" s="35"/>
      <c r="H62" s="35"/>
      <c r="I62" s="35"/>
      <c r="J62" s="35"/>
      <c r="K62" s="35"/>
      <c r="L62" s="35"/>
      <c r="M62" s="37"/>
    </row>
  </sheetData>
  <mergeCells count="7">
    <mergeCell ref="B2:L2"/>
    <mergeCell ref="C55:F58"/>
    <mergeCell ref="B60:L61"/>
    <mergeCell ref="B4:L7"/>
    <mergeCell ref="B9:L10"/>
    <mergeCell ref="B12:L13"/>
    <mergeCell ref="B15:L16"/>
  </mergeCells>
  <printOptions horizontalCentered="1"/>
  <pageMargins left="0.7" right="0.7" top="0.75" bottom="0.75" header="0.3" footer="0.3"/>
  <pageSetup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workbookViewId="0"/>
  </sheetViews>
  <sheetFormatPr defaultColWidth="8.85546875" defaultRowHeight="12.75" x14ac:dyDescent="0.2"/>
  <cols>
    <col min="1" max="1" width="2.7109375" style="1" customWidth="1"/>
    <col min="2" max="2" width="34.7109375" style="1" customWidth="1"/>
    <col min="3" max="3" width="1.7109375" style="1" customWidth="1"/>
    <col min="4" max="4" width="11.7109375" style="1" customWidth="1"/>
    <col min="5" max="5" width="1.7109375" style="1" customWidth="1"/>
    <col min="6" max="6" width="11.7109375" style="1" customWidth="1"/>
    <col min="7" max="7" width="1.7109375" style="1" customWidth="1"/>
    <col min="8" max="8" width="11.7109375" style="1" customWidth="1"/>
    <col min="9" max="9" width="1.7109375" style="1" customWidth="1"/>
    <col min="10" max="10" width="11.7109375" style="1" customWidth="1"/>
    <col min="11" max="11" width="1.7109375" style="1" customWidth="1"/>
    <col min="12" max="12" width="11.7109375" style="1" customWidth="1"/>
    <col min="13" max="13" width="1.7109375" style="1" customWidth="1"/>
    <col min="14" max="14" width="11.7109375" style="1" customWidth="1"/>
    <col min="15" max="15" width="2.7109375" style="1" customWidth="1"/>
    <col min="16" max="16384" width="8.85546875" style="1"/>
  </cols>
  <sheetData>
    <row r="1" spans="1:19" x14ac:dyDescent="0.2">
      <c r="A1" s="233"/>
      <c r="B1" s="234"/>
      <c r="C1" s="234"/>
      <c r="D1" s="234"/>
      <c r="E1" s="234"/>
      <c r="F1" s="234"/>
      <c r="G1" s="234"/>
      <c r="H1" s="234"/>
      <c r="I1" s="234"/>
      <c r="J1" s="234"/>
      <c r="K1" s="234"/>
      <c r="L1" s="234"/>
      <c r="M1" s="234"/>
      <c r="N1" s="234"/>
      <c r="O1" s="235"/>
    </row>
    <row r="2" spans="1:19" ht="18" x14ac:dyDescent="0.25">
      <c r="A2" s="180"/>
      <c r="B2" s="288" t="s">
        <v>439</v>
      </c>
      <c r="C2" s="289"/>
      <c r="D2" s="289"/>
      <c r="E2" s="289"/>
      <c r="F2" s="289"/>
      <c r="G2" s="289"/>
      <c r="H2" s="289"/>
      <c r="I2" s="289"/>
      <c r="J2" s="289"/>
      <c r="K2" s="289"/>
      <c r="L2" s="289"/>
      <c r="M2" s="289"/>
      <c r="N2" s="289"/>
      <c r="O2" s="236"/>
      <c r="P2" s="218"/>
      <c r="Q2" s="219"/>
    </row>
    <row r="3" spans="1:19" x14ac:dyDescent="0.2">
      <c r="A3" s="180"/>
      <c r="B3" s="181"/>
      <c r="C3" s="181"/>
      <c r="D3" s="181"/>
      <c r="E3" s="181"/>
      <c r="F3" s="181"/>
      <c r="G3" s="181"/>
      <c r="H3" s="181"/>
      <c r="I3" s="181"/>
      <c r="J3" s="181"/>
      <c r="K3" s="181"/>
      <c r="L3" s="181"/>
      <c r="M3" s="181"/>
      <c r="N3" s="181"/>
      <c r="O3" s="236"/>
    </row>
    <row r="4" spans="1:19" x14ac:dyDescent="0.2">
      <c r="A4" s="180"/>
      <c r="B4" s="290" t="s">
        <v>422</v>
      </c>
      <c r="C4" s="272"/>
      <c r="D4" s="272"/>
      <c r="E4" s="272"/>
      <c r="F4" s="272"/>
      <c r="G4" s="272"/>
      <c r="H4" s="272"/>
      <c r="I4" s="272"/>
      <c r="J4" s="272"/>
      <c r="K4" s="272"/>
      <c r="L4" s="272"/>
      <c r="M4" s="272"/>
      <c r="N4" s="272"/>
      <c r="O4" s="236"/>
    </row>
    <row r="5" spans="1:19" x14ac:dyDescent="0.2">
      <c r="A5" s="180"/>
      <c r="B5" s="272"/>
      <c r="C5" s="272"/>
      <c r="D5" s="272"/>
      <c r="E5" s="272"/>
      <c r="F5" s="272"/>
      <c r="G5" s="272"/>
      <c r="H5" s="272"/>
      <c r="I5" s="272"/>
      <c r="J5" s="272"/>
      <c r="K5" s="272"/>
      <c r="L5" s="272"/>
      <c r="M5" s="272"/>
      <c r="N5" s="272"/>
      <c r="O5" s="236"/>
    </row>
    <row r="6" spans="1:19" x14ac:dyDescent="0.2">
      <c r="A6" s="180"/>
      <c r="B6" s="272"/>
      <c r="C6" s="272"/>
      <c r="D6" s="272"/>
      <c r="E6" s="272"/>
      <c r="F6" s="272"/>
      <c r="G6" s="272"/>
      <c r="H6" s="272"/>
      <c r="I6" s="272"/>
      <c r="J6" s="272"/>
      <c r="K6" s="272"/>
      <c r="L6" s="272"/>
      <c r="M6" s="272"/>
      <c r="N6" s="272"/>
      <c r="O6" s="236"/>
    </row>
    <row r="7" spans="1:19" x14ac:dyDescent="0.2">
      <c r="A7" s="180"/>
      <c r="B7" s="272"/>
      <c r="C7" s="272"/>
      <c r="D7" s="272"/>
      <c r="E7" s="272"/>
      <c r="F7" s="272"/>
      <c r="G7" s="272"/>
      <c r="H7" s="272"/>
      <c r="I7" s="272"/>
      <c r="J7" s="272"/>
      <c r="K7" s="272"/>
      <c r="L7" s="272"/>
      <c r="M7" s="272"/>
      <c r="N7" s="272"/>
      <c r="O7" s="236"/>
    </row>
    <row r="8" spans="1:19" x14ac:dyDescent="0.2">
      <c r="A8" s="180"/>
      <c r="B8" s="272"/>
      <c r="C8" s="272"/>
      <c r="D8" s="272"/>
      <c r="E8" s="272"/>
      <c r="F8" s="272"/>
      <c r="G8" s="272"/>
      <c r="H8" s="272"/>
      <c r="I8" s="272"/>
      <c r="J8" s="272"/>
      <c r="K8" s="272"/>
      <c r="L8" s="272"/>
      <c r="M8" s="272"/>
      <c r="N8" s="272"/>
      <c r="O8" s="236"/>
    </row>
    <row r="9" spans="1:19" x14ac:dyDescent="0.2">
      <c r="A9" s="180"/>
      <c r="B9" s="181"/>
      <c r="C9" s="181"/>
      <c r="D9" s="181"/>
      <c r="E9" s="181"/>
      <c r="F9" s="181"/>
      <c r="G9" s="181"/>
      <c r="H9" s="181"/>
      <c r="I9" s="181"/>
      <c r="J9" s="181"/>
      <c r="K9" s="181"/>
      <c r="L9" s="181"/>
      <c r="M9" s="181"/>
      <c r="N9" s="181"/>
      <c r="O9" s="236"/>
    </row>
    <row r="10" spans="1:19" x14ac:dyDescent="0.2">
      <c r="A10" s="180"/>
      <c r="B10" s="237" t="s">
        <v>414</v>
      </c>
      <c r="C10" s="238"/>
      <c r="D10" s="237">
        <v>2001</v>
      </c>
      <c r="E10" s="238"/>
      <c r="F10" s="237">
        <f>D10+1</f>
        <v>2002</v>
      </c>
      <c r="G10" s="238"/>
      <c r="H10" s="237">
        <f>F10+1</f>
        <v>2003</v>
      </c>
      <c r="I10" s="238"/>
      <c r="J10" s="237">
        <f>H10+1</f>
        <v>2004</v>
      </c>
      <c r="K10" s="238"/>
      <c r="L10" s="237">
        <f>J10+1</f>
        <v>2005</v>
      </c>
      <c r="M10" s="238"/>
      <c r="N10" s="237">
        <f t="shared" ref="N10" si="0">L10+1</f>
        <v>2006</v>
      </c>
      <c r="O10" s="239"/>
    </row>
    <row r="11" spans="1:19" x14ac:dyDescent="0.2">
      <c r="A11" s="180"/>
      <c r="B11" s="181" t="s">
        <v>415</v>
      </c>
      <c r="C11" s="181"/>
      <c r="D11" s="214">
        <v>260000</v>
      </c>
      <c r="E11" s="214"/>
      <c r="F11" s="214"/>
      <c r="G11" s="214"/>
      <c r="H11" s="214"/>
      <c r="I11" s="214"/>
      <c r="J11" s="214"/>
      <c r="K11" s="214"/>
      <c r="L11" s="214"/>
      <c r="M11" s="214"/>
      <c r="N11" s="214"/>
      <c r="O11" s="236"/>
      <c r="P11" s="231"/>
      <c r="Q11" s="231"/>
      <c r="R11" s="231"/>
      <c r="S11" s="231"/>
    </row>
    <row r="12" spans="1:19" x14ac:dyDescent="0.2">
      <c r="A12" s="180"/>
      <c r="B12" s="181" t="s">
        <v>416</v>
      </c>
      <c r="C12" s="181"/>
      <c r="D12" s="181"/>
      <c r="E12" s="181"/>
      <c r="F12" s="215">
        <v>0.14000000000000001</v>
      </c>
      <c r="G12" s="215"/>
      <c r="H12" s="215">
        <v>0.12</v>
      </c>
      <c r="I12" s="215"/>
      <c r="J12" s="215">
        <v>0.11</v>
      </c>
      <c r="K12" s="215"/>
      <c r="L12" s="215">
        <v>0.08</v>
      </c>
      <c r="M12" s="215"/>
      <c r="N12" s="215">
        <v>0.08</v>
      </c>
      <c r="O12" s="236"/>
      <c r="Q12" s="232"/>
      <c r="S12" s="231"/>
    </row>
    <row r="13" spans="1:19" x14ac:dyDescent="0.2">
      <c r="A13" s="180"/>
      <c r="B13" s="181" t="s">
        <v>418</v>
      </c>
      <c r="C13" s="181"/>
      <c r="D13" s="181"/>
      <c r="E13" s="181"/>
      <c r="F13" s="215">
        <v>2.5000000000000001E-2</v>
      </c>
      <c r="G13" s="215"/>
      <c r="H13" s="215">
        <v>0.03</v>
      </c>
      <c r="I13" s="215"/>
      <c r="J13" s="215">
        <v>0.03</v>
      </c>
      <c r="K13" s="215"/>
      <c r="L13" s="215">
        <v>0.03</v>
      </c>
      <c r="M13" s="215"/>
      <c r="N13" s="215">
        <v>0.03</v>
      </c>
      <c r="O13" s="236"/>
    </row>
    <row r="14" spans="1:19" x14ac:dyDescent="0.2">
      <c r="A14" s="180"/>
      <c r="B14" s="181" t="s">
        <v>417</v>
      </c>
      <c r="C14" s="181"/>
      <c r="D14" s="216">
        <v>30</v>
      </c>
      <c r="E14" s="216"/>
      <c r="F14" s="181"/>
      <c r="G14" s="181"/>
      <c r="H14" s="181"/>
      <c r="I14" s="181"/>
      <c r="J14" s="181"/>
      <c r="K14" s="181"/>
      <c r="L14" s="181"/>
      <c r="M14" s="181"/>
      <c r="N14" s="181"/>
      <c r="O14" s="236"/>
    </row>
    <row r="15" spans="1:19" x14ac:dyDescent="0.2">
      <c r="A15" s="180"/>
      <c r="B15" s="181"/>
      <c r="C15" s="181"/>
      <c r="D15" s="216"/>
      <c r="E15" s="216"/>
      <c r="F15" s="181"/>
      <c r="G15" s="181"/>
      <c r="H15" s="181"/>
      <c r="I15" s="181"/>
      <c r="J15" s="181"/>
      <c r="K15" s="181"/>
      <c r="L15" s="181"/>
      <c r="M15" s="181"/>
      <c r="N15" s="181"/>
      <c r="O15" s="236"/>
    </row>
    <row r="16" spans="1:19" x14ac:dyDescent="0.2">
      <c r="A16" s="180"/>
      <c r="B16" s="181" t="s">
        <v>420</v>
      </c>
      <c r="C16" s="181"/>
      <c r="D16" s="216"/>
      <c r="E16" s="216"/>
      <c r="F16" s="181"/>
      <c r="G16" s="181"/>
      <c r="H16" s="181"/>
      <c r="I16" s="181"/>
      <c r="J16" s="181"/>
      <c r="K16" s="181"/>
      <c r="L16" s="181"/>
      <c r="M16" s="181"/>
      <c r="N16" s="181"/>
      <c r="O16" s="236"/>
    </row>
    <row r="17" spans="1:15" x14ac:dyDescent="0.2">
      <c r="A17" s="180"/>
      <c r="B17" s="181"/>
      <c r="C17" s="181"/>
      <c r="D17" s="216"/>
      <c r="E17" s="216"/>
      <c r="F17" s="181"/>
      <c r="G17" s="181"/>
      <c r="H17" s="181"/>
      <c r="I17" s="181"/>
      <c r="J17" s="181"/>
      <c r="K17" s="181"/>
      <c r="L17" s="181"/>
      <c r="M17" s="181"/>
      <c r="N17" s="181"/>
      <c r="O17" s="236"/>
    </row>
    <row r="18" spans="1:15" x14ac:dyDescent="0.2">
      <c r="A18" s="180"/>
      <c r="B18" s="290" t="s">
        <v>419</v>
      </c>
      <c r="C18" s="291"/>
      <c r="D18" s="291"/>
      <c r="E18" s="291"/>
      <c r="F18" s="291"/>
      <c r="G18" s="291"/>
      <c r="H18" s="291"/>
      <c r="I18" s="291"/>
      <c r="J18" s="291"/>
      <c r="K18" s="291"/>
      <c r="L18" s="291"/>
      <c r="M18" s="291"/>
      <c r="N18" s="272"/>
      <c r="O18" s="236"/>
    </row>
    <row r="19" spans="1:15" x14ac:dyDescent="0.2">
      <c r="A19" s="180"/>
      <c r="B19" s="291"/>
      <c r="C19" s="291"/>
      <c r="D19" s="291"/>
      <c r="E19" s="291"/>
      <c r="F19" s="291"/>
      <c r="G19" s="291"/>
      <c r="H19" s="291"/>
      <c r="I19" s="291"/>
      <c r="J19" s="291"/>
      <c r="K19" s="291"/>
      <c r="L19" s="291"/>
      <c r="M19" s="291"/>
      <c r="N19" s="272"/>
      <c r="O19" s="236"/>
    </row>
    <row r="20" spans="1:15" x14ac:dyDescent="0.2">
      <c r="A20" s="180"/>
      <c r="B20" s="244"/>
      <c r="C20" s="244"/>
      <c r="D20" s="244"/>
      <c r="E20" s="244"/>
      <c r="F20" s="244"/>
      <c r="G20" s="244"/>
      <c r="H20" s="244"/>
      <c r="I20" s="244"/>
      <c r="J20" s="244"/>
      <c r="K20" s="244"/>
      <c r="L20" s="244"/>
      <c r="M20" s="244"/>
      <c r="N20" s="217"/>
      <c r="O20" s="236"/>
    </row>
    <row r="21" spans="1:15" x14ac:dyDescent="0.2">
      <c r="A21" s="180"/>
      <c r="B21" s="290" t="s">
        <v>421</v>
      </c>
      <c r="C21" s="291"/>
      <c r="D21" s="291"/>
      <c r="E21" s="291"/>
      <c r="F21" s="291"/>
      <c r="G21" s="291"/>
      <c r="H21" s="291"/>
      <c r="I21" s="291"/>
      <c r="J21" s="291"/>
      <c r="K21" s="291"/>
      <c r="L21" s="291"/>
      <c r="M21" s="291"/>
      <c r="N21" s="272"/>
      <c r="O21" s="236"/>
    </row>
    <row r="22" spans="1:15" x14ac:dyDescent="0.2">
      <c r="A22" s="180"/>
      <c r="B22" s="291"/>
      <c r="C22" s="291"/>
      <c r="D22" s="291"/>
      <c r="E22" s="291"/>
      <c r="F22" s="291"/>
      <c r="G22" s="291"/>
      <c r="H22" s="291"/>
      <c r="I22" s="291"/>
      <c r="J22" s="291"/>
      <c r="K22" s="291"/>
      <c r="L22" s="291"/>
      <c r="M22" s="291"/>
      <c r="N22" s="272"/>
      <c r="O22" s="236"/>
    </row>
    <row r="23" spans="1:15" x14ac:dyDescent="0.2">
      <c r="A23" s="180"/>
      <c r="B23" s="244"/>
      <c r="C23" s="244"/>
      <c r="D23" s="244"/>
      <c r="E23" s="244"/>
      <c r="F23" s="244"/>
      <c r="G23" s="244"/>
      <c r="H23" s="244"/>
      <c r="I23" s="244"/>
      <c r="J23" s="244"/>
      <c r="K23" s="244"/>
      <c r="L23" s="244"/>
      <c r="M23" s="244"/>
      <c r="N23" s="217"/>
      <c r="O23" s="236"/>
    </row>
    <row r="24" spans="1:15" ht="13.15" customHeight="1" x14ac:dyDescent="0.2">
      <c r="A24" s="180"/>
      <c r="B24" s="290" t="s">
        <v>424</v>
      </c>
      <c r="C24" s="291"/>
      <c r="D24" s="291"/>
      <c r="E24" s="291"/>
      <c r="F24" s="291"/>
      <c r="G24" s="291"/>
      <c r="H24" s="291"/>
      <c r="I24" s="291"/>
      <c r="J24" s="291"/>
      <c r="K24" s="291"/>
      <c r="L24" s="291"/>
      <c r="M24" s="291"/>
      <c r="N24" s="291"/>
      <c r="O24" s="236"/>
    </row>
    <row r="25" spans="1:15" x14ac:dyDescent="0.2">
      <c r="A25" s="180"/>
      <c r="B25" s="291"/>
      <c r="C25" s="291"/>
      <c r="D25" s="291"/>
      <c r="E25" s="291"/>
      <c r="F25" s="291"/>
      <c r="G25" s="291"/>
      <c r="H25" s="291"/>
      <c r="I25" s="291"/>
      <c r="J25" s="291"/>
      <c r="K25" s="291"/>
      <c r="L25" s="291"/>
      <c r="M25" s="291"/>
      <c r="N25" s="291"/>
      <c r="O25" s="236"/>
    </row>
    <row r="26" spans="1:15" x14ac:dyDescent="0.2">
      <c r="A26" s="180"/>
      <c r="B26" s="244"/>
      <c r="C26" s="244"/>
      <c r="D26" s="244"/>
      <c r="E26" s="244"/>
      <c r="F26" s="244"/>
      <c r="G26" s="244"/>
      <c r="H26" s="244"/>
      <c r="I26" s="244"/>
      <c r="J26" s="244"/>
      <c r="K26" s="244"/>
      <c r="L26" s="244"/>
      <c r="M26" s="244"/>
      <c r="N26" s="244"/>
      <c r="O26" s="236"/>
    </row>
    <row r="27" spans="1:15" x14ac:dyDescent="0.2">
      <c r="A27" s="180"/>
      <c r="B27" s="290" t="s">
        <v>425</v>
      </c>
      <c r="C27" s="291"/>
      <c r="D27" s="291"/>
      <c r="E27" s="291"/>
      <c r="F27" s="291"/>
      <c r="G27" s="291"/>
      <c r="H27" s="291"/>
      <c r="I27" s="291"/>
      <c r="J27" s="291"/>
      <c r="K27" s="291"/>
      <c r="L27" s="291"/>
      <c r="M27" s="291"/>
      <c r="N27" s="291"/>
      <c r="O27" s="236"/>
    </row>
    <row r="28" spans="1:15" x14ac:dyDescent="0.2">
      <c r="A28" s="180"/>
      <c r="B28" s="291"/>
      <c r="C28" s="291"/>
      <c r="D28" s="291"/>
      <c r="E28" s="291"/>
      <c r="F28" s="291"/>
      <c r="G28" s="291"/>
      <c r="H28" s="291"/>
      <c r="I28" s="291"/>
      <c r="J28" s="291"/>
      <c r="K28" s="291"/>
      <c r="L28" s="291"/>
      <c r="M28" s="291"/>
      <c r="N28" s="291"/>
      <c r="O28" s="236"/>
    </row>
    <row r="29" spans="1:15" x14ac:dyDescent="0.2">
      <c r="A29" s="180"/>
      <c r="B29" s="244"/>
      <c r="C29" s="244"/>
      <c r="D29" s="244"/>
      <c r="E29" s="244"/>
      <c r="F29" s="244"/>
      <c r="G29" s="244"/>
      <c r="H29" s="244"/>
      <c r="I29" s="244"/>
      <c r="J29" s="244"/>
      <c r="K29" s="244"/>
      <c r="L29" s="244"/>
      <c r="M29" s="244"/>
      <c r="N29" s="244"/>
      <c r="O29" s="236"/>
    </row>
    <row r="30" spans="1:15" x14ac:dyDescent="0.2">
      <c r="A30" s="180"/>
      <c r="B30" s="290" t="s">
        <v>429</v>
      </c>
      <c r="C30" s="291"/>
      <c r="D30" s="291"/>
      <c r="E30" s="291"/>
      <c r="F30" s="291"/>
      <c r="G30" s="291"/>
      <c r="H30" s="291"/>
      <c r="I30" s="291"/>
      <c r="J30" s="291"/>
      <c r="K30" s="291"/>
      <c r="L30" s="291"/>
      <c r="M30" s="291"/>
      <c r="N30" s="291"/>
      <c r="O30" s="236"/>
    </row>
    <row r="31" spans="1:15" x14ac:dyDescent="0.2">
      <c r="A31" s="180"/>
      <c r="B31" s="291"/>
      <c r="C31" s="291"/>
      <c r="D31" s="291"/>
      <c r="E31" s="291"/>
      <c r="F31" s="291"/>
      <c r="G31" s="291"/>
      <c r="H31" s="291"/>
      <c r="I31" s="291"/>
      <c r="J31" s="291"/>
      <c r="K31" s="291"/>
      <c r="L31" s="291"/>
      <c r="M31" s="291"/>
      <c r="N31" s="291"/>
      <c r="O31" s="236"/>
    </row>
    <row r="32" spans="1:15" x14ac:dyDescent="0.2">
      <c r="A32" s="180"/>
      <c r="B32" s="291"/>
      <c r="C32" s="291"/>
      <c r="D32" s="291"/>
      <c r="E32" s="291"/>
      <c r="F32" s="291"/>
      <c r="G32" s="291"/>
      <c r="H32" s="291"/>
      <c r="I32" s="291"/>
      <c r="J32" s="291"/>
      <c r="K32" s="291"/>
      <c r="L32" s="291"/>
      <c r="M32" s="291"/>
      <c r="N32" s="291"/>
      <c r="O32" s="236"/>
    </row>
    <row r="33" spans="1:19" x14ac:dyDescent="0.2">
      <c r="A33" s="180"/>
      <c r="B33" s="244"/>
      <c r="C33" s="244"/>
      <c r="D33" s="244"/>
      <c r="E33" s="244"/>
      <c r="F33" s="244"/>
      <c r="G33" s="244"/>
      <c r="H33" s="244"/>
      <c r="I33" s="244"/>
      <c r="J33" s="244"/>
      <c r="K33" s="244"/>
      <c r="L33" s="244"/>
      <c r="M33" s="244"/>
      <c r="N33" s="244"/>
      <c r="O33" s="236"/>
    </row>
    <row r="34" spans="1:19" x14ac:dyDescent="0.2">
      <c r="A34" s="180"/>
      <c r="B34" s="181" t="s">
        <v>435</v>
      </c>
      <c r="C34" s="244"/>
      <c r="D34" s="244"/>
      <c r="E34" s="244"/>
      <c r="F34" s="244"/>
      <c r="G34" s="244"/>
      <c r="H34" s="244"/>
      <c r="I34" s="244"/>
      <c r="J34" s="244"/>
      <c r="K34" s="244"/>
      <c r="L34" s="244"/>
      <c r="M34" s="244"/>
      <c r="N34" s="244"/>
      <c r="O34" s="236"/>
    </row>
    <row r="35" spans="1:19" x14ac:dyDescent="0.2">
      <c r="A35" s="180"/>
      <c r="B35" s="181"/>
      <c r="C35" s="244"/>
      <c r="D35" s="244"/>
      <c r="E35" s="244"/>
      <c r="F35" s="244"/>
      <c r="G35" s="244"/>
      <c r="H35" s="244"/>
      <c r="I35" s="244"/>
      <c r="J35" s="244"/>
      <c r="K35" s="244"/>
      <c r="L35" s="244"/>
      <c r="M35" s="244"/>
      <c r="N35" s="244"/>
      <c r="O35" s="236"/>
    </row>
    <row r="36" spans="1:19" x14ac:dyDescent="0.2">
      <c r="A36" s="180"/>
      <c r="B36" s="181"/>
      <c r="C36" s="181"/>
      <c r="D36" s="216"/>
      <c r="E36" s="216"/>
      <c r="F36" s="181"/>
      <c r="G36" s="181"/>
      <c r="H36" s="181"/>
      <c r="I36" s="181"/>
      <c r="J36" s="181"/>
      <c r="K36" s="181"/>
      <c r="L36" s="181"/>
      <c r="M36" s="181"/>
      <c r="N36" s="181"/>
      <c r="O36" s="236"/>
    </row>
    <row r="37" spans="1:19" x14ac:dyDescent="0.2">
      <c r="A37" s="180"/>
      <c r="B37" s="237" t="s">
        <v>414</v>
      </c>
      <c r="C37" s="238"/>
      <c r="D37" s="237">
        <v>2001</v>
      </c>
      <c r="E37" s="238"/>
      <c r="F37" s="237">
        <f>D37+1</f>
        <v>2002</v>
      </c>
      <c r="G37" s="238"/>
      <c r="H37" s="237">
        <f>F37+1</f>
        <v>2003</v>
      </c>
      <c r="I37" s="238"/>
      <c r="J37" s="237">
        <f>H37+1</f>
        <v>2004</v>
      </c>
      <c r="K37" s="238"/>
      <c r="L37" s="237">
        <f>J37+1</f>
        <v>2005</v>
      </c>
      <c r="M37" s="238"/>
      <c r="N37" s="237">
        <f t="shared" ref="N37" si="1">L37+1</f>
        <v>2006</v>
      </c>
      <c r="O37" s="236"/>
    </row>
    <row r="38" spans="1:19" x14ac:dyDescent="0.2">
      <c r="A38" s="180"/>
      <c r="B38" s="181"/>
      <c r="C38" s="181"/>
      <c r="D38" s="216"/>
      <c r="E38" s="216"/>
      <c r="F38" s="181"/>
      <c r="G38" s="181"/>
      <c r="H38" s="181"/>
      <c r="I38" s="181"/>
      <c r="J38" s="181"/>
      <c r="K38" s="181"/>
      <c r="L38" s="181"/>
      <c r="M38" s="181"/>
      <c r="N38" s="181"/>
      <c r="O38" s="236"/>
    </row>
    <row r="39" spans="1:19" x14ac:dyDescent="0.2">
      <c r="A39" s="180"/>
      <c r="B39" s="181" t="s">
        <v>426</v>
      </c>
      <c r="C39" s="181"/>
      <c r="D39" s="240">
        <f>D11</f>
        <v>260000</v>
      </c>
      <c r="E39" s="240"/>
      <c r="F39" s="214">
        <f>D39*(1+F12)</f>
        <v>296400.00000000006</v>
      </c>
      <c r="G39" s="214"/>
      <c r="H39" s="214">
        <f>F39*(1+H12)</f>
        <v>331968.00000000012</v>
      </c>
      <c r="I39" s="214"/>
      <c r="J39" s="214">
        <f>H39*(1+J12)</f>
        <v>368484.48000000016</v>
      </c>
      <c r="K39" s="214"/>
      <c r="L39" s="214">
        <f>J39*(1+L12)</f>
        <v>397963.23840000021</v>
      </c>
      <c r="M39" s="214"/>
      <c r="N39" s="214">
        <f>L39*(1+N12)</f>
        <v>429800.29747200024</v>
      </c>
      <c r="O39" s="236"/>
      <c r="P39" s="231"/>
      <c r="Q39" s="231"/>
      <c r="R39" s="231"/>
      <c r="S39" s="231"/>
    </row>
    <row r="40" spans="1:19" x14ac:dyDescent="0.2">
      <c r="A40" s="180"/>
      <c r="B40" s="181"/>
      <c r="C40" s="181"/>
      <c r="D40" s="240"/>
      <c r="E40" s="240"/>
      <c r="F40" s="214"/>
      <c r="G40" s="214"/>
      <c r="H40" s="214"/>
      <c r="I40" s="214"/>
      <c r="J40" s="214"/>
      <c r="K40" s="214"/>
      <c r="L40" s="214"/>
      <c r="M40" s="214"/>
      <c r="N40" s="214"/>
      <c r="O40" s="236"/>
      <c r="P40" s="231"/>
      <c r="Q40" s="231"/>
      <c r="R40" s="231"/>
      <c r="S40" s="231"/>
    </row>
    <row r="41" spans="1:19" x14ac:dyDescent="0.2">
      <c r="A41" s="180"/>
      <c r="B41" s="290" t="s">
        <v>423</v>
      </c>
      <c r="C41" s="181"/>
      <c r="D41" s="245">
        <f>D14</f>
        <v>30</v>
      </c>
      <c r="E41" s="181"/>
      <c r="F41" s="216">
        <f>D41*(1+F12)/(1+F13)</f>
        <v>33.365853658536594</v>
      </c>
      <c r="G41" s="216"/>
      <c r="H41" s="216">
        <f>F41*(1+H12)/(1+H13)</f>
        <v>36.281316599573771</v>
      </c>
      <c r="I41" s="216"/>
      <c r="J41" s="216">
        <f>H41*(1+J12)/(1+J13)</f>
        <v>39.099282937404752</v>
      </c>
      <c r="K41" s="216"/>
      <c r="L41" s="216">
        <f>J41*(1+L12)/(1+L13)</f>
        <v>40.997306380968091</v>
      </c>
      <c r="M41" s="216"/>
      <c r="N41" s="216">
        <f>L41*(1+N12)/(1+N13)</f>
        <v>42.987466884898581</v>
      </c>
      <c r="O41" s="236"/>
    </row>
    <row r="42" spans="1:19" x14ac:dyDescent="0.2">
      <c r="A42" s="180"/>
      <c r="B42" s="291"/>
      <c r="C42" s="181"/>
      <c r="D42" s="181"/>
      <c r="E42" s="181"/>
      <c r="F42" s="216"/>
      <c r="G42" s="216"/>
      <c r="H42" s="216"/>
      <c r="I42" s="216"/>
      <c r="J42" s="216"/>
      <c r="K42" s="216"/>
      <c r="L42" s="216"/>
      <c r="M42" s="216"/>
      <c r="N42" s="216"/>
      <c r="O42" s="236"/>
    </row>
    <row r="43" spans="1:19" x14ac:dyDescent="0.2">
      <c r="A43" s="180"/>
      <c r="B43" s="181"/>
      <c r="C43" s="181"/>
      <c r="D43" s="181"/>
      <c r="E43" s="181"/>
      <c r="F43" s="216"/>
      <c r="G43" s="216"/>
      <c r="H43" s="216"/>
      <c r="I43" s="216"/>
      <c r="J43" s="216"/>
      <c r="K43" s="216"/>
      <c r="L43" s="216"/>
      <c r="M43" s="216"/>
      <c r="N43" s="216"/>
      <c r="O43" s="236"/>
    </row>
    <row r="44" spans="1:19" x14ac:dyDescent="0.2">
      <c r="A44" s="180"/>
      <c r="B44" s="181" t="s">
        <v>427</v>
      </c>
      <c r="C44" s="181"/>
      <c r="D44" s="241">
        <f>D39/D14</f>
        <v>8666.6666666666661</v>
      </c>
      <c r="E44" s="181"/>
      <c r="F44" s="242">
        <f>F39/F41</f>
        <v>8883.3333333333321</v>
      </c>
      <c r="G44" s="242"/>
      <c r="H44" s="242">
        <f>H39/H41</f>
        <v>9149.8333333333339</v>
      </c>
      <c r="I44" s="242"/>
      <c r="J44" s="242">
        <f>J39/J41</f>
        <v>9424.3283333333329</v>
      </c>
      <c r="K44" s="242"/>
      <c r="L44" s="242">
        <f>L39/L41</f>
        <v>9707.0581833333345</v>
      </c>
      <c r="M44" s="242"/>
      <c r="N44" s="242">
        <f>N39/N41</f>
        <v>9998.2699288333333</v>
      </c>
      <c r="O44" s="236"/>
    </row>
    <row r="45" spans="1:19" x14ac:dyDescent="0.2">
      <c r="A45" s="180"/>
      <c r="B45" s="181"/>
      <c r="C45" s="181"/>
      <c r="D45" s="241"/>
      <c r="E45" s="181"/>
      <c r="F45" s="242"/>
      <c r="G45" s="242"/>
      <c r="H45" s="242"/>
      <c r="I45" s="242"/>
      <c r="J45" s="242"/>
      <c r="K45" s="242"/>
      <c r="L45" s="242"/>
      <c r="M45" s="242"/>
      <c r="N45" s="242"/>
      <c r="O45" s="236"/>
    </row>
    <row r="46" spans="1:19" x14ac:dyDescent="0.2">
      <c r="A46" s="180"/>
      <c r="B46" s="181" t="s">
        <v>428</v>
      </c>
      <c r="C46" s="181"/>
      <c r="D46" s="241">
        <f>D39/$D$41</f>
        <v>8666.6666666666661</v>
      </c>
      <c r="E46" s="181"/>
      <c r="F46" s="241">
        <f>F39/$D$41</f>
        <v>9880.0000000000018</v>
      </c>
      <c r="G46" s="241"/>
      <c r="H46" s="241">
        <f>H39/$D$41</f>
        <v>11065.600000000004</v>
      </c>
      <c r="I46" s="241"/>
      <c r="J46" s="241">
        <f>J39/$D$41</f>
        <v>12282.816000000004</v>
      </c>
      <c r="K46" s="241"/>
      <c r="L46" s="241">
        <f>L39/$D$41</f>
        <v>13265.441280000006</v>
      </c>
      <c r="M46" s="241"/>
      <c r="N46" s="241">
        <f>N39/$D$41</f>
        <v>14326.676582400009</v>
      </c>
      <c r="O46" s="236"/>
    </row>
    <row r="47" spans="1:19" x14ac:dyDescent="0.2">
      <c r="A47" s="180"/>
      <c r="B47" s="181"/>
      <c r="C47" s="181"/>
      <c r="D47" s="241"/>
      <c r="E47" s="181"/>
      <c r="F47" s="241"/>
      <c r="G47" s="241"/>
      <c r="H47" s="241"/>
      <c r="I47" s="241"/>
      <c r="J47" s="241"/>
      <c r="K47" s="241"/>
      <c r="L47" s="241"/>
      <c r="M47" s="241"/>
      <c r="N47" s="241"/>
      <c r="O47" s="236"/>
    </row>
    <row r="48" spans="1:19" x14ac:dyDescent="0.2">
      <c r="A48" s="180"/>
      <c r="B48" s="181" t="s">
        <v>432</v>
      </c>
      <c r="C48" s="181"/>
      <c r="D48" s="241"/>
      <c r="E48" s="181"/>
      <c r="F48" s="241"/>
      <c r="G48" s="241"/>
      <c r="H48" s="241"/>
      <c r="I48" s="241"/>
      <c r="J48" s="241"/>
      <c r="K48" s="241"/>
      <c r="L48" s="241"/>
      <c r="M48" s="241"/>
      <c r="N48" s="241"/>
      <c r="O48" s="236"/>
    </row>
    <row r="49" spans="1:15" x14ac:dyDescent="0.2">
      <c r="A49" s="180"/>
      <c r="B49" s="181"/>
      <c r="C49" s="181"/>
      <c r="D49" s="181"/>
      <c r="E49" s="181"/>
      <c r="F49" s="181"/>
      <c r="G49" s="181"/>
      <c r="H49" s="181"/>
      <c r="I49" s="181"/>
      <c r="J49" s="181"/>
      <c r="K49" s="181"/>
      <c r="L49" s="181"/>
      <c r="M49" s="181"/>
      <c r="N49" s="181"/>
      <c r="O49" s="236"/>
    </row>
    <row r="50" spans="1:15" x14ac:dyDescent="0.2">
      <c r="A50" s="180"/>
      <c r="B50" s="290" t="s">
        <v>431</v>
      </c>
      <c r="C50" s="291"/>
      <c r="D50" s="291"/>
      <c r="E50" s="291"/>
      <c r="F50" s="291"/>
      <c r="G50" s="291"/>
      <c r="H50" s="291"/>
      <c r="I50" s="291"/>
      <c r="J50" s="291"/>
      <c r="K50" s="291"/>
      <c r="L50" s="291"/>
      <c r="M50" s="291"/>
      <c r="N50" s="291"/>
      <c r="O50" s="236"/>
    </row>
    <row r="51" spans="1:15" x14ac:dyDescent="0.2">
      <c r="A51" s="180"/>
      <c r="B51" s="291"/>
      <c r="C51" s="291"/>
      <c r="D51" s="291"/>
      <c r="E51" s="291"/>
      <c r="F51" s="291"/>
      <c r="G51" s="291"/>
      <c r="H51" s="291"/>
      <c r="I51" s="291"/>
      <c r="J51" s="291"/>
      <c r="K51" s="291"/>
      <c r="L51" s="291"/>
      <c r="M51" s="291"/>
      <c r="N51" s="291"/>
      <c r="O51" s="236"/>
    </row>
    <row r="52" spans="1:15" x14ac:dyDescent="0.2">
      <c r="A52" s="180"/>
      <c r="B52" s="291"/>
      <c r="C52" s="291"/>
      <c r="D52" s="291"/>
      <c r="E52" s="291"/>
      <c r="F52" s="291"/>
      <c r="G52" s="291"/>
      <c r="H52" s="291"/>
      <c r="I52" s="291"/>
      <c r="J52" s="291"/>
      <c r="K52" s="291"/>
      <c r="L52" s="291"/>
      <c r="M52" s="291"/>
      <c r="N52" s="291"/>
      <c r="O52" s="236"/>
    </row>
    <row r="53" spans="1:15" x14ac:dyDescent="0.2">
      <c r="A53" s="180"/>
      <c r="B53" s="272"/>
      <c r="C53" s="272"/>
      <c r="D53" s="272"/>
      <c r="E53" s="272"/>
      <c r="F53" s="272"/>
      <c r="G53" s="272"/>
      <c r="H53" s="272"/>
      <c r="I53" s="272"/>
      <c r="J53" s="272"/>
      <c r="K53" s="272"/>
      <c r="L53" s="272"/>
      <c r="M53" s="272"/>
      <c r="N53" s="272"/>
      <c r="O53" s="236"/>
    </row>
    <row r="54" spans="1:15" x14ac:dyDescent="0.2">
      <c r="A54" s="180"/>
      <c r="B54" s="244"/>
      <c r="C54" s="244"/>
      <c r="D54" s="244"/>
      <c r="E54" s="244"/>
      <c r="F54" s="244"/>
      <c r="G54" s="244"/>
      <c r="H54" s="244"/>
      <c r="I54" s="244"/>
      <c r="J54" s="244"/>
      <c r="K54" s="244"/>
      <c r="L54" s="244"/>
      <c r="M54" s="244"/>
      <c r="N54" s="244"/>
      <c r="O54" s="236"/>
    </row>
    <row r="55" spans="1:15" x14ac:dyDescent="0.2">
      <c r="A55" s="180"/>
      <c r="B55" s="181" t="s">
        <v>430</v>
      </c>
      <c r="C55" s="244"/>
      <c r="D55" s="241">
        <f>D39/D41</f>
        <v>8666.6666666666661</v>
      </c>
      <c r="E55" s="241"/>
      <c r="F55" s="241">
        <f>D55*(1+F13)</f>
        <v>8883.3333333333321</v>
      </c>
      <c r="G55" s="241"/>
      <c r="H55" s="241">
        <f>F55*(1+H13)</f>
        <v>9149.8333333333321</v>
      </c>
      <c r="I55" s="241"/>
      <c r="J55" s="241">
        <f>H55*(1+J13)</f>
        <v>9424.3283333333329</v>
      </c>
      <c r="K55" s="241"/>
      <c r="L55" s="241">
        <f>J55*(1+L13)</f>
        <v>9707.0581833333326</v>
      </c>
      <c r="M55" s="241"/>
      <c r="N55" s="241">
        <f>L55*(1+N13)</f>
        <v>9998.2699288333333</v>
      </c>
      <c r="O55" s="236"/>
    </row>
    <row r="56" spans="1:15" x14ac:dyDescent="0.2">
      <c r="A56" s="180"/>
      <c r="B56" s="181"/>
      <c r="C56" s="244"/>
      <c r="D56" s="241"/>
      <c r="E56" s="241"/>
      <c r="F56" s="241"/>
      <c r="G56" s="241"/>
      <c r="H56" s="241"/>
      <c r="I56" s="241"/>
      <c r="J56" s="241"/>
      <c r="K56" s="241"/>
      <c r="L56" s="241"/>
      <c r="M56" s="241"/>
      <c r="N56" s="241"/>
      <c r="O56" s="236"/>
    </row>
    <row r="57" spans="1:15" x14ac:dyDescent="0.2">
      <c r="A57" s="180"/>
      <c r="B57" s="181"/>
      <c r="C57" s="244"/>
      <c r="D57" s="241"/>
      <c r="E57" s="241"/>
      <c r="F57" s="241"/>
      <c r="G57" s="241"/>
      <c r="H57" s="241"/>
      <c r="I57" s="241"/>
      <c r="J57" s="241"/>
      <c r="K57" s="241"/>
      <c r="L57" s="241"/>
      <c r="M57" s="241"/>
      <c r="N57" s="214">
        <f>N55*D41</f>
        <v>299948.09786500002</v>
      </c>
      <c r="O57" s="236"/>
    </row>
    <row r="58" spans="1:15" x14ac:dyDescent="0.2">
      <c r="A58" s="180"/>
      <c r="B58" s="181"/>
      <c r="C58" s="244"/>
      <c r="D58" s="241"/>
      <c r="E58" s="241"/>
      <c r="F58" s="241"/>
      <c r="G58" s="241"/>
      <c r="H58" s="241"/>
      <c r="I58" s="241"/>
      <c r="J58" s="241"/>
      <c r="K58" s="241"/>
      <c r="L58" s="241"/>
      <c r="M58" s="241"/>
      <c r="N58" s="241"/>
      <c r="O58" s="236"/>
    </row>
    <row r="59" spans="1:15" x14ac:dyDescent="0.2">
      <c r="A59" s="180"/>
      <c r="B59" s="244"/>
      <c r="C59" s="244"/>
      <c r="D59" s="244"/>
      <c r="E59" s="244"/>
      <c r="F59" s="244"/>
      <c r="G59" s="244"/>
      <c r="H59" s="244"/>
      <c r="I59" s="244"/>
      <c r="J59" s="244"/>
      <c r="K59" s="244"/>
      <c r="L59" s="244"/>
      <c r="M59" s="244"/>
      <c r="N59" s="181"/>
      <c r="O59" s="236"/>
    </row>
    <row r="60" spans="1:15" x14ac:dyDescent="0.2">
      <c r="A60" s="180"/>
      <c r="B60" s="290" t="s">
        <v>433</v>
      </c>
      <c r="C60" s="291"/>
      <c r="D60" s="291"/>
      <c r="E60" s="291"/>
      <c r="F60" s="291"/>
      <c r="G60" s="291"/>
      <c r="H60" s="291"/>
      <c r="I60" s="291"/>
      <c r="J60" s="291"/>
      <c r="K60" s="291"/>
      <c r="L60" s="291"/>
      <c r="M60" s="291"/>
      <c r="N60" s="291"/>
      <c r="O60" s="236"/>
    </row>
    <row r="61" spans="1:15" x14ac:dyDescent="0.2">
      <c r="A61" s="180"/>
      <c r="B61" s="291"/>
      <c r="C61" s="291"/>
      <c r="D61" s="291"/>
      <c r="E61" s="291"/>
      <c r="F61" s="291"/>
      <c r="G61" s="291"/>
      <c r="H61" s="291"/>
      <c r="I61" s="291"/>
      <c r="J61" s="291"/>
      <c r="K61" s="291"/>
      <c r="L61" s="291"/>
      <c r="M61" s="291"/>
      <c r="N61" s="291"/>
      <c r="O61" s="236"/>
    </row>
    <row r="62" spans="1:15" x14ac:dyDescent="0.2">
      <c r="A62" s="180"/>
      <c r="B62" s="291"/>
      <c r="C62" s="291"/>
      <c r="D62" s="291"/>
      <c r="E62" s="291"/>
      <c r="F62" s="291"/>
      <c r="G62" s="291"/>
      <c r="H62" s="291"/>
      <c r="I62" s="291"/>
      <c r="J62" s="291"/>
      <c r="K62" s="291"/>
      <c r="L62" s="291"/>
      <c r="M62" s="291"/>
      <c r="N62" s="291"/>
      <c r="O62" s="236"/>
    </row>
    <row r="63" spans="1:15" x14ac:dyDescent="0.2">
      <c r="A63" s="180"/>
      <c r="B63" s="272"/>
      <c r="C63" s="272"/>
      <c r="D63" s="272"/>
      <c r="E63" s="272"/>
      <c r="F63" s="272"/>
      <c r="G63" s="272"/>
      <c r="H63" s="272"/>
      <c r="I63" s="272"/>
      <c r="J63" s="272"/>
      <c r="K63" s="272"/>
      <c r="L63" s="272"/>
      <c r="M63" s="272"/>
      <c r="N63" s="272"/>
      <c r="O63" s="236"/>
    </row>
    <row r="64" spans="1:15" x14ac:dyDescent="0.2">
      <c r="A64" s="180"/>
      <c r="B64" s="181"/>
      <c r="C64" s="181"/>
      <c r="D64" s="181"/>
      <c r="E64" s="181"/>
      <c r="F64" s="181"/>
      <c r="G64" s="181"/>
      <c r="H64" s="181"/>
      <c r="I64" s="181"/>
      <c r="J64" s="181"/>
      <c r="K64" s="181"/>
      <c r="L64" s="181"/>
      <c r="M64" s="181"/>
      <c r="N64" s="181"/>
      <c r="O64" s="236"/>
    </row>
    <row r="65" spans="1:15" x14ac:dyDescent="0.2">
      <c r="A65" s="180"/>
      <c r="B65" s="290" t="s">
        <v>434</v>
      </c>
      <c r="C65" s="272"/>
      <c r="D65" s="272"/>
      <c r="E65" s="272"/>
      <c r="F65" s="272"/>
      <c r="G65" s="272"/>
      <c r="H65" s="272"/>
      <c r="I65" s="272"/>
      <c r="J65" s="272"/>
      <c r="K65" s="272"/>
      <c r="L65" s="272"/>
      <c r="M65" s="272"/>
      <c r="N65" s="272"/>
      <c r="O65" s="236"/>
    </row>
    <row r="66" spans="1:15" x14ac:dyDescent="0.2">
      <c r="A66" s="180"/>
      <c r="B66" s="272"/>
      <c r="C66" s="272"/>
      <c r="D66" s="272"/>
      <c r="E66" s="272"/>
      <c r="F66" s="272"/>
      <c r="G66" s="272"/>
      <c r="H66" s="272"/>
      <c r="I66" s="272"/>
      <c r="J66" s="272"/>
      <c r="K66" s="272"/>
      <c r="L66" s="272"/>
      <c r="M66" s="272"/>
      <c r="N66" s="272"/>
      <c r="O66" s="236"/>
    </row>
    <row r="67" spans="1:15" x14ac:dyDescent="0.2">
      <c r="A67" s="180"/>
      <c r="B67" s="272"/>
      <c r="C67" s="272"/>
      <c r="D67" s="272"/>
      <c r="E67" s="272"/>
      <c r="F67" s="272"/>
      <c r="G67" s="272"/>
      <c r="H67" s="272"/>
      <c r="I67" s="272"/>
      <c r="J67" s="272"/>
      <c r="K67" s="272"/>
      <c r="L67" s="272"/>
      <c r="M67" s="272"/>
      <c r="N67" s="272"/>
      <c r="O67" s="236"/>
    </row>
    <row r="68" spans="1:15" x14ac:dyDescent="0.2">
      <c r="A68" s="180"/>
      <c r="B68" s="272"/>
      <c r="C68" s="272"/>
      <c r="D68" s="272"/>
      <c r="E68" s="272"/>
      <c r="F68" s="272"/>
      <c r="G68" s="272"/>
      <c r="H68" s="272"/>
      <c r="I68" s="272"/>
      <c r="J68" s="272"/>
      <c r="K68" s="272"/>
      <c r="L68" s="272"/>
      <c r="M68" s="272"/>
      <c r="N68" s="272"/>
      <c r="O68" s="236"/>
    </row>
    <row r="69" spans="1:15" x14ac:dyDescent="0.2">
      <c r="A69" s="180"/>
      <c r="B69" s="272"/>
      <c r="C69" s="272"/>
      <c r="D69" s="272"/>
      <c r="E69" s="272"/>
      <c r="F69" s="272"/>
      <c r="G69" s="272"/>
      <c r="H69" s="272"/>
      <c r="I69" s="272"/>
      <c r="J69" s="272"/>
      <c r="K69" s="272"/>
      <c r="L69" s="272"/>
      <c r="M69" s="272"/>
      <c r="N69" s="272"/>
      <c r="O69" s="236"/>
    </row>
    <row r="70" spans="1:15" x14ac:dyDescent="0.2">
      <c r="A70" s="180"/>
      <c r="B70" s="181"/>
      <c r="C70" s="181"/>
      <c r="D70" s="181"/>
      <c r="E70" s="181"/>
      <c r="F70" s="181"/>
      <c r="G70" s="181"/>
      <c r="H70" s="181"/>
      <c r="I70" s="181"/>
      <c r="J70" s="181"/>
      <c r="K70" s="181"/>
      <c r="L70" s="181"/>
      <c r="M70" s="181"/>
      <c r="N70" s="181"/>
      <c r="O70" s="236"/>
    </row>
    <row r="71" spans="1:15" x14ac:dyDescent="0.2">
      <c r="A71" s="180"/>
      <c r="B71" s="181"/>
      <c r="C71" s="181"/>
      <c r="D71" s="181"/>
      <c r="E71" s="181"/>
      <c r="F71" s="181"/>
      <c r="G71" s="181"/>
      <c r="H71" s="181"/>
      <c r="I71" s="181"/>
      <c r="J71" s="181"/>
      <c r="K71" s="181"/>
      <c r="L71" s="181"/>
      <c r="M71" s="181"/>
      <c r="N71" s="181"/>
      <c r="O71" s="236"/>
    </row>
    <row r="72" spans="1:15" x14ac:dyDescent="0.2">
      <c r="A72" s="180"/>
      <c r="B72" s="181"/>
      <c r="C72" s="181"/>
      <c r="D72" s="181"/>
      <c r="E72" s="181"/>
      <c r="F72" s="181"/>
      <c r="G72" s="181"/>
      <c r="H72" s="181"/>
      <c r="I72" s="181"/>
      <c r="J72" s="181"/>
      <c r="K72" s="181"/>
      <c r="L72" s="181"/>
      <c r="M72" s="181"/>
      <c r="N72" s="181"/>
      <c r="O72" s="236"/>
    </row>
    <row r="73" spans="1:15" ht="13.5" thickBot="1" x14ac:dyDescent="0.25">
      <c r="A73" s="243"/>
      <c r="B73" s="184"/>
      <c r="C73" s="184"/>
      <c r="D73" s="184"/>
      <c r="E73" s="184"/>
      <c r="F73" s="184"/>
      <c r="G73" s="184"/>
      <c r="H73" s="184"/>
      <c r="I73" s="184"/>
      <c r="J73" s="184"/>
      <c r="K73" s="184"/>
      <c r="L73" s="184"/>
      <c r="M73" s="184"/>
      <c r="N73" s="184"/>
      <c r="O73" s="185"/>
    </row>
  </sheetData>
  <mergeCells count="11">
    <mergeCell ref="B2:N2"/>
    <mergeCell ref="B18:N19"/>
    <mergeCell ref="B21:N22"/>
    <mergeCell ref="B4:N8"/>
    <mergeCell ref="B65:N69"/>
    <mergeCell ref="B50:N53"/>
    <mergeCell ref="B60:N63"/>
    <mergeCell ref="B24:N25"/>
    <mergeCell ref="B41:B42"/>
    <mergeCell ref="B27:N28"/>
    <mergeCell ref="B30:N32"/>
  </mergeCells>
  <printOptions horizontalCentered="1"/>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90" zoomScaleNormal="90" workbookViewId="0"/>
  </sheetViews>
  <sheetFormatPr defaultColWidth="9.140625" defaultRowHeight="12.75" x14ac:dyDescent="0.2"/>
  <cols>
    <col min="1" max="1" width="2.7109375" style="1" customWidth="1"/>
    <col min="2" max="6" width="9.140625" style="1"/>
    <col min="7" max="7" width="10.140625" style="1" bestFit="1" customWidth="1"/>
    <col min="8" max="12" width="9.140625" style="1"/>
    <col min="13" max="13" width="2.7109375" style="1" customWidth="1"/>
    <col min="14" max="16384" width="9.140625" style="1"/>
  </cols>
  <sheetData>
    <row r="1" spans="1:13" x14ac:dyDescent="0.2">
      <c r="A1" s="18"/>
      <c r="B1" s="18"/>
      <c r="C1" s="18"/>
      <c r="D1" s="18"/>
      <c r="E1" s="18"/>
      <c r="F1" s="18"/>
      <c r="G1" s="18"/>
      <c r="H1" s="18"/>
      <c r="I1" s="18"/>
      <c r="J1" s="18"/>
      <c r="K1" s="18"/>
      <c r="L1" s="18"/>
      <c r="M1" s="19"/>
    </row>
    <row r="2" spans="1:13" ht="18" customHeight="1" x14ac:dyDescent="0.25">
      <c r="A2" s="2"/>
      <c r="B2" s="256" t="s">
        <v>436</v>
      </c>
      <c r="C2" s="256"/>
      <c r="D2" s="256"/>
      <c r="E2" s="261"/>
      <c r="F2" s="261"/>
      <c r="G2" s="261"/>
      <c r="H2" s="261"/>
      <c r="I2" s="261"/>
      <c r="J2" s="261"/>
      <c r="K2" s="261"/>
      <c r="L2" s="261"/>
      <c r="M2" s="4"/>
    </row>
    <row r="3" spans="1:13" x14ac:dyDescent="0.2">
      <c r="A3" s="20"/>
      <c r="B3" s="21"/>
      <c r="C3" s="21"/>
      <c r="D3" s="21"/>
      <c r="E3" s="21"/>
      <c r="F3" s="21"/>
      <c r="G3" s="21"/>
      <c r="H3" s="21"/>
      <c r="I3" s="21"/>
      <c r="J3" s="21"/>
      <c r="K3" s="21"/>
      <c r="L3" s="21"/>
      <c r="M3" s="23"/>
    </row>
    <row r="4" spans="1:13" x14ac:dyDescent="0.2">
      <c r="A4" s="20"/>
      <c r="B4" s="265" t="s">
        <v>300</v>
      </c>
      <c r="C4" s="265"/>
      <c r="D4" s="265"/>
      <c r="E4" s="265"/>
      <c r="F4" s="265"/>
      <c r="G4" s="265"/>
      <c r="H4" s="265"/>
      <c r="I4" s="265"/>
      <c r="J4" s="265"/>
      <c r="K4" s="265"/>
      <c r="L4" s="265"/>
      <c r="M4" s="23"/>
    </row>
    <row r="5" spans="1:13" x14ac:dyDescent="0.2">
      <c r="A5" s="20"/>
      <c r="B5" s="265"/>
      <c r="C5" s="265"/>
      <c r="D5" s="265"/>
      <c r="E5" s="265"/>
      <c r="F5" s="265"/>
      <c r="G5" s="265"/>
      <c r="H5" s="265"/>
      <c r="I5" s="265"/>
      <c r="J5" s="265"/>
      <c r="K5" s="265"/>
      <c r="L5" s="265"/>
      <c r="M5" s="23"/>
    </row>
    <row r="6" spans="1:13" x14ac:dyDescent="0.2">
      <c r="A6" s="20"/>
      <c r="B6" s="266"/>
      <c r="C6" s="266"/>
      <c r="D6" s="266"/>
      <c r="E6" s="266"/>
      <c r="F6" s="266"/>
      <c r="G6" s="266"/>
      <c r="H6" s="266"/>
      <c r="I6" s="266"/>
      <c r="J6" s="266"/>
      <c r="K6" s="266"/>
      <c r="L6" s="266"/>
      <c r="M6" s="23"/>
    </row>
    <row r="7" spans="1:13" x14ac:dyDescent="0.2">
      <c r="A7" s="20"/>
      <c r="B7" s="266"/>
      <c r="C7" s="266"/>
      <c r="D7" s="266"/>
      <c r="E7" s="266"/>
      <c r="F7" s="266"/>
      <c r="G7" s="266"/>
      <c r="H7" s="266"/>
      <c r="I7" s="266"/>
      <c r="J7" s="266"/>
      <c r="K7" s="266"/>
      <c r="L7" s="266"/>
      <c r="M7" s="23"/>
    </row>
    <row r="8" spans="1:13" x14ac:dyDescent="0.2">
      <c r="A8" s="180"/>
      <c r="B8" s="267" t="s">
        <v>295</v>
      </c>
      <c r="C8" s="267"/>
      <c r="D8" s="267"/>
      <c r="E8" s="267"/>
      <c r="F8" s="267"/>
      <c r="G8" s="267"/>
      <c r="H8" s="267"/>
      <c r="I8" s="267"/>
      <c r="J8" s="267"/>
      <c r="K8" s="267"/>
      <c r="L8" s="267"/>
      <c r="M8" s="23"/>
    </row>
    <row r="9" spans="1:13" x14ac:dyDescent="0.2">
      <c r="A9" s="180"/>
      <c r="B9" s="268" t="s">
        <v>296</v>
      </c>
      <c r="C9" s="268"/>
      <c r="D9" s="268"/>
      <c r="E9" s="268"/>
      <c r="F9" s="268"/>
      <c r="G9" s="268"/>
      <c r="H9" s="268"/>
      <c r="I9" s="268"/>
      <c r="J9" s="268"/>
      <c r="K9" s="268"/>
      <c r="L9" s="268"/>
      <c r="M9" s="23"/>
    </row>
    <row r="10" spans="1:13" x14ac:dyDescent="0.2">
      <c r="A10" s="180"/>
      <c r="B10" s="182"/>
      <c r="C10" s="182"/>
      <c r="D10" s="182"/>
      <c r="E10" s="182"/>
      <c r="F10" s="182"/>
      <c r="G10" s="182"/>
      <c r="H10" s="182"/>
      <c r="I10" s="182"/>
      <c r="J10" s="182"/>
      <c r="K10" s="182"/>
      <c r="L10" s="182"/>
      <c r="M10" s="23"/>
    </row>
    <row r="11" spans="1:13" x14ac:dyDescent="0.2">
      <c r="A11" s="20"/>
      <c r="B11" s="79" t="s">
        <v>6</v>
      </c>
      <c r="C11" s="109"/>
      <c r="D11" s="109"/>
      <c r="E11" s="109"/>
      <c r="F11" s="109"/>
      <c r="G11" s="80" t="s">
        <v>1</v>
      </c>
      <c r="H11" s="21"/>
      <c r="I11" s="21"/>
      <c r="J11" s="21"/>
      <c r="K11" s="21"/>
      <c r="L11" s="21"/>
      <c r="M11" s="23"/>
    </row>
    <row r="12" spans="1:13" x14ac:dyDescent="0.2">
      <c r="A12" s="20"/>
      <c r="B12" s="21" t="s">
        <v>237</v>
      </c>
      <c r="C12" s="21"/>
      <c r="D12" s="21"/>
      <c r="E12" s="21"/>
      <c r="F12" s="21"/>
      <c r="G12" s="97">
        <v>1.0999999999999999E-2</v>
      </c>
      <c r="H12" s="21"/>
      <c r="I12" s="21"/>
      <c r="J12" s="21"/>
      <c r="K12" s="21"/>
      <c r="L12" s="21"/>
      <c r="M12" s="23"/>
    </row>
    <row r="13" spans="1:13" x14ac:dyDescent="0.2">
      <c r="A13" s="20"/>
      <c r="B13" s="21" t="s">
        <v>88</v>
      </c>
      <c r="C13" s="21"/>
      <c r="D13" s="21"/>
      <c r="E13" s="21"/>
      <c r="F13" s="21"/>
      <c r="G13" s="97">
        <v>5.8999999999999997E-2</v>
      </c>
      <c r="H13" s="21"/>
      <c r="I13" s="21"/>
      <c r="J13" s="21"/>
      <c r="K13" s="21"/>
      <c r="L13" s="21"/>
      <c r="M13" s="23"/>
    </row>
    <row r="14" spans="1:13" x14ac:dyDescent="0.2">
      <c r="A14" s="20"/>
      <c r="B14" s="21" t="s">
        <v>236</v>
      </c>
      <c r="C14" s="21"/>
      <c r="D14" s="21"/>
      <c r="E14" s="21"/>
      <c r="F14" s="21"/>
      <c r="G14" s="97">
        <v>4.7E-2</v>
      </c>
      <c r="H14" s="21"/>
      <c r="I14" s="21"/>
      <c r="J14" s="21"/>
      <c r="K14" s="21"/>
      <c r="L14" s="21"/>
      <c r="M14" s="23"/>
    </row>
    <row r="15" spans="1:13" x14ac:dyDescent="0.2">
      <c r="A15" s="20"/>
      <c r="B15" s="21" t="s">
        <v>89</v>
      </c>
      <c r="C15" s="21"/>
      <c r="D15" s="21"/>
      <c r="E15" s="21"/>
      <c r="F15" s="21"/>
      <c r="G15" s="97">
        <v>9.5000000000000001E-2</v>
      </c>
      <c r="H15" s="21"/>
      <c r="I15" s="21"/>
      <c r="J15" s="21"/>
      <c r="K15" s="21"/>
      <c r="L15" s="21"/>
      <c r="M15" s="23"/>
    </row>
    <row r="16" spans="1:13" x14ac:dyDescent="0.2">
      <c r="A16" s="20"/>
      <c r="B16" s="21" t="s">
        <v>276</v>
      </c>
      <c r="C16" s="21"/>
      <c r="D16" s="21"/>
      <c r="E16" s="21"/>
      <c r="F16" s="21"/>
      <c r="G16" s="110">
        <v>89</v>
      </c>
      <c r="H16" s="21"/>
      <c r="I16" s="21"/>
      <c r="J16" s="21"/>
      <c r="K16" s="21"/>
      <c r="L16" s="21"/>
      <c r="M16" s="23"/>
    </row>
    <row r="17" spans="1:13" x14ac:dyDescent="0.2">
      <c r="A17" s="20"/>
      <c r="B17" s="21" t="s">
        <v>277</v>
      </c>
      <c r="C17" s="21"/>
      <c r="D17" s="21"/>
      <c r="E17" s="21"/>
      <c r="F17" s="21"/>
      <c r="G17" s="110">
        <v>84.9</v>
      </c>
      <c r="H17" s="21"/>
      <c r="I17" s="111"/>
      <c r="J17" s="21"/>
      <c r="K17" s="21"/>
      <c r="L17" s="21"/>
      <c r="M17" s="23"/>
    </row>
    <row r="18" spans="1:13" x14ac:dyDescent="0.2">
      <c r="A18" s="20"/>
      <c r="B18" s="21"/>
      <c r="C18" s="21"/>
      <c r="D18" s="21"/>
      <c r="E18" s="21"/>
      <c r="F18" s="21"/>
      <c r="G18" s="21"/>
      <c r="H18" s="21"/>
      <c r="I18" s="21"/>
      <c r="J18" s="21"/>
      <c r="K18" s="21"/>
      <c r="L18" s="21"/>
      <c r="M18" s="23"/>
    </row>
    <row r="19" spans="1:13" ht="16.5" thickBot="1" x14ac:dyDescent="0.25">
      <c r="A19" s="20"/>
      <c r="B19" s="183" t="s">
        <v>368</v>
      </c>
      <c r="C19" s="21"/>
      <c r="D19" s="21"/>
      <c r="E19" s="21"/>
      <c r="F19" s="21"/>
      <c r="G19" s="21"/>
      <c r="H19" s="21"/>
      <c r="I19" s="21"/>
      <c r="J19" s="21"/>
      <c r="K19" s="21"/>
      <c r="L19" s="21"/>
      <c r="M19" s="23"/>
    </row>
    <row r="20" spans="1:13" ht="13.5" thickBot="1" x14ac:dyDescent="0.25">
      <c r="A20" s="20"/>
      <c r="B20" s="262" t="s">
        <v>129</v>
      </c>
      <c r="C20" s="263"/>
      <c r="D20" s="263"/>
      <c r="E20" s="263"/>
      <c r="F20" s="263"/>
      <c r="G20" s="263"/>
      <c r="H20" s="263"/>
      <c r="I20" s="263"/>
      <c r="J20" s="263"/>
      <c r="K20" s="263"/>
      <c r="L20" s="264"/>
      <c r="M20" s="23"/>
    </row>
    <row r="21" spans="1:13" x14ac:dyDescent="0.2">
      <c r="A21" s="20"/>
      <c r="B21" s="21"/>
      <c r="C21" s="21"/>
      <c r="D21" s="21"/>
      <c r="E21" s="21"/>
      <c r="F21" s="21"/>
      <c r="G21" s="21"/>
      <c r="H21" s="21"/>
      <c r="I21" s="21"/>
      <c r="J21" s="21"/>
      <c r="K21" s="21"/>
      <c r="L21" s="21"/>
      <c r="M21" s="23"/>
    </row>
    <row r="22" spans="1:13" ht="13.5" thickBot="1" x14ac:dyDescent="0.25">
      <c r="A22" s="20"/>
      <c r="B22" s="21"/>
      <c r="C22" s="21"/>
      <c r="D22" s="21"/>
      <c r="E22" s="21"/>
      <c r="F22" s="21"/>
      <c r="G22" s="21"/>
      <c r="H22" s="21"/>
      <c r="I22" s="21"/>
      <c r="J22" s="21"/>
      <c r="K22" s="21"/>
      <c r="L22" s="21"/>
      <c r="M22" s="23"/>
    </row>
    <row r="23" spans="1:13" ht="13.5" thickTop="1" x14ac:dyDescent="0.2">
      <c r="A23" s="20"/>
      <c r="B23" s="21"/>
      <c r="C23" s="21"/>
      <c r="D23" s="21"/>
      <c r="E23" s="21"/>
      <c r="F23" s="246"/>
      <c r="G23" s="247"/>
      <c r="H23" s="248"/>
      <c r="I23" s="21"/>
      <c r="J23" s="21"/>
      <c r="K23" s="21"/>
      <c r="L23" s="21"/>
      <c r="M23" s="23"/>
    </row>
    <row r="24" spans="1:13" x14ac:dyDescent="0.2">
      <c r="A24" s="20"/>
      <c r="B24" s="21"/>
      <c r="C24" s="21"/>
      <c r="D24" s="21"/>
      <c r="E24" s="21"/>
      <c r="F24" s="249"/>
      <c r="G24" s="250" t="s">
        <v>112</v>
      </c>
      <c r="H24" s="251"/>
      <c r="I24" s="21"/>
      <c r="J24" s="21"/>
      <c r="K24" s="21"/>
      <c r="L24" s="21"/>
      <c r="M24" s="23"/>
    </row>
    <row r="25" spans="1:13" ht="13.5" x14ac:dyDescent="0.25">
      <c r="A25" s="20"/>
      <c r="B25" s="21"/>
      <c r="C25" s="112" t="s">
        <v>132</v>
      </c>
      <c r="D25" s="21"/>
      <c r="E25" s="21"/>
      <c r="F25" s="249"/>
      <c r="G25" s="250" t="s">
        <v>113</v>
      </c>
      <c r="H25" s="251"/>
      <c r="I25" s="21"/>
      <c r="J25" s="21"/>
      <c r="K25" s="112" t="s">
        <v>114</v>
      </c>
      <c r="L25" s="21"/>
      <c r="M25" s="23"/>
    </row>
    <row r="26" spans="1:13" ht="13.5" x14ac:dyDescent="0.25">
      <c r="A26" s="20"/>
      <c r="B26" s="21"/>
      <c r="C26" s="112" t="s">
        <v>133</v>
      </c>
      <c r="D26" s="26" t="s">
        <v>131</v>
      </c>
      <c r="E26" s="26" t="s">
        <v>131</v>
      </c>
      <c r="F26" s="249"/>
      <c r="G26" s="255">
        <f>(G16-G17)/(G17)</f>
        <v>4.8292108362779668E-2</v>
      </c>
      <c r="H26" s="251"/>
      <c r="I26" s="26" t="s">
        <v>131</v>
      </c>
      <c r="J26" s="26" t="s">
        <v>131</v>
      </c>
      <c r="K26" s="112" t="s">
        <v>115</v>
      </c>
      <c r="L26" s="21"/>
      <c r="M26" s="23"/>
    </row>
    <row r="27" spans="1:13" ht="13.5" x14ac:dyDescent="0.25">
      <c r="A27" s="20"/>
      <c r="B27" s="21"/>
      <c r="C27" s="112" t="s">
        <v>119</v>
      </c>
      <c r="D27" s="40"/>
      <c r="E27" s="21"/>
      <c r="F27" s="249"/>
      <c r="G27" s="250" t="s">
        <v>238</v>
      </c>
      <c r="H27" s="251"/>
      <c r="I27" s="21"/>
      <c r="J27" s="40"/>
      <c r="K27" s="112" t="s">
        <v>116</v>
      </c>
      <c r="L27" s="21"/>
      <c r="M27" s="23"/>
    </row>
    <row r="28" spans="1:13" ht="13.5" thickBot="1" x14ac:dyDescent="0.25">
      <c r="A28" s="20"/>
      <c r="B28" s="21"/>
      <c r="C28" s="26" t="s">
        <v>130</v>
      </c>
      <c r="D28" s="40"/>
      <c r="E28" s="21"/>
      <c r="F28" s="252"/>
      <c r="G28" s="253"/>
      <c r="H28" s="254"/>
      <c r="I28" s="21"/>
      <c r="J28" s="40"/>
      <c r="K28" s="26" t="s">
        <v>130</v>
      </c>
      <c r="L28" s="21"/>
      <c r="M28" s="23"/>
    </row>
    <row r="29" spans="1:13" ht="13.5" thickTop="1" x14ac:dyDescent="0.2">
      <c r="A29" s="20"/>
      <c r="B29" s="21"/>
      <c r="C29" s="26" t="s">
        <v>130</v>
      </c>
      <c r="D29" s="21"/>
      <c r="E29" s="21"/>
      <c r="F29" s="21"/>
      <c r="G29" s="26" t="s">
        <v>130</v>
      </c>
      <c r="H29" s="21"/>
      <c r="I29" s="21"/>
      <c r="J29" s="21"/>
      <c r="K29" s="26" t="s">
        <v>130</v>
      </c>
      <c r="L29" s="21"/>
      <c r="M29" s="23"/>
    </row>
    <row r="30" spans="1:13" x14ac:dyDescent="0.2">
      <c r="A30" s="20"/>
      <c r="B30" s="21"/>
      <c r="C30" s="26" t="s">
        <v>130</v>
      </c>
      <c r="D30" s="21"/>
      <c r="E30" s="21"/>
      <c r="F30" s="21"/>
      <c r="G30" s="26" t="s">
        <v>130</v>
      </c>
      <c r="H30" s="21"/>
      <c r="I30" s="21"/>
      <c r="J30" s="21"/>
      <c r="K30" s="26" t="s">
        <v>130</v>
      </c>
      <c r="L30" s="21"/>
      <c r="M30" s="23"/>
    </row>
    <row r="31" spans="1:13" ht="13.5" thickBot="1" x14ac:dyDescent="0.25">
      <c r="A31" s="20"/>
      <c r="B31" s="21"/>
      <c r="C31" s="26" t="s">
        <v>130</v>
      </c>
      <c r="D31" s="21"/>
      <c r="E31" s="21"/>
      <c r="F31" s="21"/>
      <c r="G31" s="26" t="s">
        <v>130</v>
      </c>
      <c r="H31" s="21"/>
      <c r="I31" s="21"/>
      <c r="J31" s="21"/>
      <c r="K31" s="26" t="s">
        <v>130</v>
      </c>
      <c r="L31" s="21"/>
      <c r="M31" s="23"/>
    </row>
    <row r="32" spans="1:13" ht="13.5" thickTop="1" x14ac:dyDescent="0.2">
      <c r="A32" s="2"/>
      <c r="B32" s="246"/>
      <c r="C32" s="247"/>
      <c r="D32" s="248"/>
      <c r="E32" s="21"/>
      <c r="F32" s="21"/>
      <c r="G32" s="26" t="s">
        <v>130</v>
      </c>
      <c r="H32" s="21"/>
      <c r="I32" s="21"/>
      <c r="J32" s="246"/>
      <c r="K32" s="247"/>
      <c r="L32" s="248"/>
      <c r="M32" s="4"/>
    </row>
    <row r="33" spans="1:13" x14ac:dyDescent="0.2">
      <c r="A33" s="2"/>
      <c r="B33" s="249"/>
      <c r="C33" s="250" t="s">
        <v>241</v>
      </c>
      <c r="D33" s="251"/>
      <c r="E33" s="21"/>
      <c r="F33" s="21"/>
      <c r="G33" s="26" t="s">
        <v>130</v>
      </c>
      <c r="H33" s="21"/>
      <c r="I33" s="21"/>
      <c r="J33" s="249"/>
      <c r="K33" s="250" t="s">
        <v>123</v>
      </c>
      <c r="L33" s="251"/>
      <c r="M33" s="4"/>
    </row>
    <row r="34" spans="1:13" ht="13.5" x14ac:dyDescent="0.25">
      <c r="A34" s="2"/>
      <c r="B34" s="249"/>
      <c r="C34" s="250" t="s">
        <v>122</v>
      </c>
      <c r="D34" s="251"/>
      <c r="E34" s="21"/>
      <c r="F34" s="21"/>
      <c r="G34" s="112" t="s">
        <v>127</v>
      </c>
      <c r="H34" s="21"/>
      <c r="I34" s="21"/>
      <c r="J34" s="249"/>
      <c r="K34" s="250" t="s">
        <v>124</v>
      </c>
      <c r="L34" s="251"/>
      <c r="M34" s="4"/>
    </row>
    <row r="35" spans="1:13" ht="13.5" x14ac:dyDescent="0.25">
      <c r="A35" s="2"/>
      <c r="B35" s="249"/>
      <c r="C35" s="255">
        <f>(G16-G17)/(G17)</f>
        <v>4.8292108362779668E-2</v>
      </c>
      <c r="D35" s="251"/>
      <c r="E35" s="21"/>
      <c r="F35" s="21"/>
      <c r="G35" s="112" t="s">
        <v>128</v>
      </c>
      <c r="H35" s="21"/>
      <c r="I35" s="21"/>
      <c r="J35" s="249"/>
      <c r="K35" s="255">
        <f>G12-G13</f>
        <v>-4.8000000000000001E-2</v>
      </c>
      <c r="L35" s="251"/>
      <c r="M35" s="4"/>
    </row>
    <row r="36" spans="1:13" x14ac:dyDescent="0.2">
      <c r="A36" s="2"/>
      <c r="B36" s="249"/>
      <c r="C36" s="250" t="s">
        <v>240</v>
      </c>
      <c r="D36" s="251"/>
      <c r="E36" s="21"/>
      <c r="F36" s="21"/>
      <c r="G36" s="26" t="s">
        <v>130</v>
      </c>
      <c r="H36" s="21"/>
      <c r="I36" s="21"/>
      <c r="J36" s="249"/>
      <c r="K36" s="250" t="s">
        <v>239</v>
      </c>
      <c r="L36" s="251"/>
      <c r="M36" s="4"/>
    </row>
    <row r="37" spans="1:13" ht="13.5" thickBot="1" x14ac:dyDescent="0.25">
      <c r="A37" s="2"/>
      <c r="B37" s="252"/>
      <c r="C37" s="253"/>
      <c r="D37" s="254"/>
      <c r="E37" s="21"/>
      <c r="F37" s="21"/>
      <c r="G37" s="26" t="s">
        <v>130</v>
      </c>
      <c r="H37" s="21"/>
      <c r="I37" s="21"/>
      <c r="J37" s="252"/>
      <c r="K37" s="253"/>
      <c r="L37" s="254"/>
      <c r="M37" s="4"/>
    </row>
    <row r="38" spans="1:13" ht="13.5" thickTop="1" x14ac:dyDescent="0.2">
      <c r="A38" s="20"/>
      <c r="B38" s="21"/>
      <c r="C38" s="26" t="s">
        <v>130</v>
      </c>
      <c r="D38" s="21"/>
      <c r="E38" s="21"/>
      <c r="F38" s="21"/>
      <c r="G38" s="26" t="s">
        <v>130</v>
      </c>
      <c r="H38" s="21"/>
      <c r="I38" s="21"/>
      <c r="J38" s="21"/>
      <c r="K38" s="26" t="s">
        <v>130</v>
      </c>
      <c r="L38" s="21"/>
      <c r="M38" s="23"/>
    </row>
    <row r="39" spans="1:13" ht="13.5" thickBot="1" x14ac:dyDescent="0.25">
      <c r="A39" s="20"/>
      <c r="B39" s="21"/>
      <c r="C39" s="26" t="s">
        <v>130</v>
      </c>
      <c r="D39" s="21"/>
      <c r="E39" s="21"/>
      <c r="F39" s="21"/>
      <c r="G39" s="26" t="s">
        <v>130</v>
      </c>
      <c r="H39" s="21"/>
      <c r="I39" s="21"/>
      <c r="J39" s="21"/>
      <c r="K39" s="26" t="s">
        <v>130</v>
      </c>
      <c r="L39" s="21"/>
      <c r="M39" s="23"/>
    </row>
    <row r="40" spans="1:13" ht="13.5" thickTop="1" x14ac:dyDescent="0.2">
      <c r="A40" s="20"/>
      <c r="B40" s="21"/>
      <c r="C40" s="26" t="s">
        <v>130</v>
      </c>
      <c r="D40" s="40"/>
      <c r="E40" s="21"/>
      <c r="F40" s="246"/>
      <c r="G40" s="247"/>
      <c r="H40" s="248"/>
      <c r="I40" s="21"/>
      <c r="J40" s="40"/>
      <c r="K40" s="21"/>
      <c r="L40" s="21"/>
      <c r="M40" s="23"/>
    </row>
    <row r="41" spans="1:13" ht="13.5" x14ac:dyDescent="0.25">
      <c r="A41" s="20"/>
      <c r="B41" s="21"/>
      <c r="C41" s="113" t="s">
        <v>120</v>
      </c>
      <c r="D41" s="26" t="s">
        <v>131</v>
      </c>
      <c r="E41" s="26" t="s">
        <v>131</v>
      </c>
      <c r="F41" s="249"/>
      <c r="G41" s="250" t="s">
        <v>125</v>
      </c>
      <c r="H41" s="251"/>
      <c r="I41" s="26" t="s">
        <v>131</v>
      </c>
      <c r="J41" s="26" t="s">
        <v>131</v>
      </c>
      <c r="K41" s="112" t="s">
        <v>117</v>
      </c>
      <c r="L41" s="21"/>
      <c r="M41" s="23"/>
    </row>
    <row r="42" spans="1:13" ht="13.5" x14ac:dyDescent="0.25">
      <c r="A42" s="20"/>
      <c r="B42" s="21"/>
      <c r="C42" s="112" t="s">
        <v>121</v>
      </c>
      <c r="D42" s="40"/>
      <c r="E42" s="21"/>
      <c r="F42" s="249"/>
      <c r="G42" s="250" t="s">
        <v>126</v>
      </c>
      <c r="H42" s="251"/>
      <c r="I42" s="21"/>
      <c r="J42" s="40"/>
      <c r="K42" s="112" t="s">
        <v>118</v>
      </c>
      <c r="L42" s="21"/>
      <c r="M42" s="23"/>
    </row>
    <row r="43" spans="1:13" x14ac:dyDescent="0.2">
      <c r="A43" s="20"/>
      <c r="B43" s="21"/>
      <c r="C43" s="21"/>
      <c r="D43" s="21"/>
      <c r="E43" s="21"/>
      <c r="F43" s="249"/>
      <c r="G43" s="255">
        <f>G14-G15</f>
        <v>-4.8000000000000001E-2</v>
      </c>
      <c r="H43" s="251"/>
      <c r="I43" s="21"/>
      <c r="J43" s="21"/>
      <c r="K43" s="21"/>
      <c r="L43" s="21"/>
      <c r="M43" s="23"/>
    </row>
    <row r="44" spans="1:13" x14ac:dyDescent="0.2">
      <c r="A44" s="20"/>
      <c r="B44" s="21"/>
      <c r="C44" s="21"/>
      <c r="D44" s="21"/>
      <c r="E44" s="21"/>
      <c r="F44" s="249"/>
      <c r="G44" s="250" t="s">
        <v>242</v>
      </c>
      <c r="H44" s="251"/>
      <c r="I44" s="21"/>
      <c r="J44" s="21"/>
      <c r="K44" s="21"/>
      <c r="L44" s="21"/>
      <c r="M44" s="23"/>
    </row>
    <row r="45" spans="1:13" ht="13.5" thickBot="1" x14ac:dyDescent="0.25">
      <c r="A45" s="20"/>
      <c r="B45" s="21"/>
      <c r="C45" s="21"/>
      <c r="D45" s="21"/>
      <c r="E45" s="21"/>
      <c r="F45" s="252"/>
      <c r="G45" s="253"/>
      <c r="H45" s="254"/>
      <c r="I45" s="21"/>
      <c r="J45" s="21"/>
      <c r="K45" s="21"/>
      <c r="L45" s="21"/>
      <c r="M45" s="23"/>
    </row>
    <row r="46" spans="1:13" ht="13.5" thickTop="1" x14ac:dyDescent="0.2">
      <c r="A46" s="20"/>
      <c r="B46" s="21"/>
      <c r="C46" s="21"/>
      <c r="D46" s="21"/>
      <c r="E46" s="21"/>
      <c r="F46" s="21"/>
      <c r="G46" s="21"/>
      <c r="H46" s="21"/>
      <c r="I46" s="21"/>
      <c r="J46" s="21"/>
      <c r="K46" s="21"/>
      <c r="L46" s="21"/>
      <c r="M46" s="23"/>
    </row>
    <row r="47" spans="1:13" ht="12.75" customHeight="1" x14ac:dyDescent="0.2">
      <c r="A47" s="20"/>
      <c r="B47" s="258" t="s">
        <v>297</v>
      </c>
      <c r="C47" s="258"/>
      <c r="D47" s="258"/>
      <c r="E47" s="258"/>
      <c r="F47" s="258"/>
      <c r="G47" s="258"/>
      <c r="H47" s="258"/>
      <c r="I47" s="258"/>
      <c r="J47" s="258"/>
      <c r="K47" s="258"/>
      <c r="L47" s="258"/>
      <c r="M47" s="23"/>
    </row>
    <row r="48" spans="1:13" x14ac:dyDescent="0.2">
      <c r="A48" s="20"/>
      <c r="B48" s="258"/>
      <c r="C48" s="258"/>
      <c r="D48" s="258"/>
      <c r="E48" s="258"/>
      <c r="F48" s="258"/>
      <c r="G48" s="258"/>
      <c r="H48" s="258"/>
      <c r="I48" s="258"/>
      <c r="J48" s="258"/>
      <c r="K48" s="258"/>
      <c r="L48" s="258"/>
      <c r="M48" s="23"/>
    </row>
    <row r="49" spans="1:13" x14ac:dyDescent="0.2">
      <c r="A49" s="20"/>
      <c r="B49" s="258"/>
      <c r="C49" s="258"/>
      <c r="D49" s="258"/>
      <c r="E49" s="258"/>
      <c r="F49" s="258"/>
      <c r="G49" s="258"/>
      <c r="H49" s="258"/>
      <c r="I49" s="258"/>
      <c r="J49" s="258"/>
      <c r="K49" s="258"/>
      <c r="L49" s="258"/>
      <c r="M49" s="23"/>
    </row>
    <row r="50" spans="1:13" x14ac:dyDescent="0.2">
      <c r="A50" s="20"/>
      <c r="B50" s="179"/>
      <c r="C50" s="179"/>
      <c r="D50" s="179"/>
      <c r="E50" s="179"/>
      <c r="F50" s="179"/>
      <c r="G50" s="179"/>
      <c r="H50" s="179"/>
      <c r="I50" s="179"/>
      <c r="J50" s="179"/>
      <c r="K50" s="179"/>
      <c r="L50" s="179"/>
      <c r="M50" s="23"/>
    </row>
    <row r="51" spans="1:13" ht="15.75" x14ac:dyDescent="0.2">
      <c r="A51" s="20"/>
      <c r="B51" s="188" t="s">
        <v>369</v>
      </c>
      <c r="C51" s="187"/>
      <c r="D51" s="187"/>
      <c r="E51" s="187"/>
      <c r="F51" s="187"/>
      <c r="G51" s="187"/>
      <c r="H51" s="187"/>
      <c r="I51" s="187"/>
      <c r="J51" s="187"/>
      <c r="K51" s="187"/>
      <c r="L51" s="187"/>
      <c r="M51" s="23"/>
    </row>
    <row r="52" spans="1:13" x14ac:dyDescent="0.2">
      <c r="A52" s="20"/>
      <c r="B52" s="187"/>
      <c r="C52" s="21" t="s">
        <v>276</v>
      </c>
      <c r="D52" s="187"/>
      <c r="E52" s="187"/>
      <c r="F52" s="187"/>
      <c r="G52" s="191">
        <v>89</v>
      </c>
      <c r="H52" s="110"/>
      <c r="I52" s="187"/>
      <c r="J52" s="187"/>
      <c r="K52" s="110"/>
      <c r="L52" s="187"/>
      <c r="M52" s="23"/>
    </row>
    <row r="53" spans="1:13" x14ac:dyDescent="0.2">
      <c r="A53" s="20"/>
      <c r="B53" s="187"/>
      <c r="C53" s="21" t="s">
        <v>277</v>
      </c>
      <c r="D53" s="187"/>
      <c r="E53" s="187"/>
      <c r="F53" s="187"/>
      <c r="G53" s="191">
        <v>84.9</v>
      </c>
      <c r="H53" s="21"/>
      <c r="I53" s="187"/>
      <c r="J53" s="21"/>
      <c r="K53" s="187"/>
      <c r="L53" s="187"/>
      <c r="M53" s="23"/>
    </row>
    <row r="54" spans="1:13" x14ac:dyDescent="0.2">
      <c r="A54" s="20"/>
      <c r="B54" s="187"/>
      <c r="C54" s="260" t="s">
        <v>299</v>
      </c>
      <c r="D54" s="260"/>
      <c r="E54" s="260"/>
      <c r="F54" s="260"/>
      <c r="G54" s="174">
        <f>(G52-G53)/G53</f>
        <v>4.8292108362779668E-2</v>
      </c>
      <c r="H54" s="21"/>
      <c r="I54" s="187"/>
      <c r="J54" s="187"/>
      <c r="K54" s="110"/>
      <c r="L54" s="187"/>
      <c r="M54" s="23"/>
    </row>
    <row r="55" spans="1:13" x14ac:dyDescent="0.2">
      <c r="A55" s="20"/>
      <c r="B55" s="21"/>
      <c r="C55" s="21"/>
      <c r="D55" s="21"/>
      <c r="E55" s="21"/>
      <c r="F55" s="110"/>
      <c r="G55" s="187"/>
      <c r="H55" s="110"/>
      <c r="I55" s="187"/>
      <c r="J55" s="187"/>
      <c r="K55" s="187"/>
      <c r="L55" s="187"/>
      <c r="M55" s="23"/>
    </row>
    <row r="56" spans="1:13" x14ac:dyDescent="0.2">
      <c r="A56" s="20"/>
      <c r="B56" s="21"/>
      <c r="C56" s="189" t="s">
        <v>298</v>
      </c>
      <c r="D56" s="21"/>
      <c r="E56" s="21"/>
      <c r="F56" s="110"/>
      <c r="G56" s="187"/>
      <c r="H56" s="190"/>
      <c r="I56" s="187"/>
      <c r="J56" s="187"/>
      <c r="K56" s="187"/>
      <c r="L56" s="187"/>
      <c r="M56" s="23"/>
    </row>
    <row r="57" spans="1:13" x14ac:dyDescent="0.2">
      <c r="A57" s="20"/>
      <c r="B57" s="189"/>
      <c r="C57" s="189"/>
      <c r="D57" s="21"/>
      <c r="E57" s="21"/>
      <c r="F57" s="110"/>
      <c r="G57" s="187"/>
      <c r="H57" s="110"/>
      <c r="I57" s="187"/>
      <c r="J57" s="187"/>
      <c r="K57" s="187"/>
      <c r="L57" s="187"/>
      <c r="M57" s="23"/>
    </row>
    <row r="58" spans="1:13" ht="13.5" thickBot="1" x14ac:dyDescent="0.25">
      <c r="A58" s="34"/>
      <c r="B58" s="184"/>
      <c r="C58" s="184"/>
      <c r="D58" s="184"/>
      <c r="E58" s="184"/>
      <c r="F58" s="184"/>
      <c r="G58" s="184"/>
      <c r="H58" s="184"/>
      <c r="I58" s="184"/>
      <c r="J58" s="184"/>
      <c r="K58" s="184"/>
      <c r="L58" s="184"/>
      <c r="M58" s="185"/>
    </row>
  </sheetData>
  <mergeCells count="7">
    <mergeCell ref="B47:L49"/>
    <mergeCell ref="C54:F54"/>
    <mergeCell ref="B2:L2"/>
    <mergeCell ref="B20:L20"/>
    <mergeCell ref="B4:L7"/>
    <mergeCell ref="B8:L8"/>
    <mergeCell ref="B9:L9"/>
  </mergeCells>
  <phoneticPr fontId="0" type="noConversion"/>
  <printOptions horizontalCentered="1"/>
  <pageMargins left="0.75" right="0.75" top="1" bottom="1" header="0.5" footer="0.5"/>
  <pageSetup paperSize="283"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heetViews>
  <sheetFormatPr defaultRowHeight="12.75" x14ac:dyDescent="0.2"/>
  <cols>
    <col min="1" max="1" width="2.7109375" customWidth="1"/>
    <col min="2" max="2" width="50.7109375" customWidth="1"/>
    <col min="3" max="3" width="2.7109375" customWidth="1"/>
    <col min="4" max="4" width="18.7109375" customWidth="1"/>
    <col min="5" max="5" width="2.7109375" customWidth="1"/>
  </cols>
  <sheetData>
    <row r="1" spans="1:5" x14ac:dyDescent="0.2">
      <c r="A1" s="17"/>
      <c r="B1" s="18"/>
      <c r="C1" s="18"/>
      <c r="D1" s="18"/>
      <c r="E1" s="19"/>
    </row>
    <row r="2" spans="1:5" ht="18.75" x14ac:dyDescent="0.2">
      <c r="A2" s="2"/>
      <c r="B2" s="256" t="s">
        <v>442</v>
      </c>
      <c r="C2" s="256"/>
      <c r="D2" s="256"/>
      <c r="E2" s="4"/>
    </row>
    <row r="3" spans="1:5" x14ac:dyDescent="0.2">
      <c r="A3" s="20"/>
      <c r="B3" s="21"/>
      <c r="C3" s="21"/>
      <c r="D3" s="76"/>
      <c r="E3" s="23"/>
    </row>
    <row r="4" spans="1:5" ht="12.75" customHeight="1" x14ac:dyDescent="0.2">
      <c r="A4" s="20"/>
      <c r="B4" s="258" t="s">
        <v>413</v>
      </c>
      <c r="C4" s="258"/>
      <c r="D4" s="258"/>
      <c r="E4" s="23"/>
    </row>
    <row r="5" spans="1:5" x14ac:dyDescent="0.2">
      <c r="A5" s="20"/>
      <c r="B5" s="258"/>
      <c r="C5" s="258"/>
      <c r="D5" s="258"/>
      <c r="E5" s="23"/>
    </row>
    <row r="6" spans="1:5" x14ac:dyDescent="0.2">
      <c r="A6" s="20"/>
      <c r="B6" s="258"/>
      <c r="C6" s="258"/>
      <c r="D6" s="258"/>
      <c r="E6" s="23"/>
    </row>
    <row r="7" spans="1:5" x14ac:dyDescent="0.2">
      <c r="A7" s="20"/>
      <c r="B7" s="258"/>
      <c r="C7" s="258"/>
      <c r="D7" s="258"/>
      <c r="E7" s="23"/>
    </row>
    <row r="8" spans="1:5" x14ac:dyDescent="0.2">
      <c r="A8" s="20"/>
      <c r="B8" s="258"/>
      <c r="C8" s="258"/>
      <c r="D8" s="258"/>
      <c r="E8" s="23"/>
    </row>
    <row r="9" spans="1:5" x14ac:dyDescent="0.2">
      <c r="A9" s="20"/>
      <c r="B9" s="258"/>
      <c r="C9" s="258"/>
      <c r="D9" s="258"/>
      <c r="E9" s="23"/>
    </row>
    <row r="10" spans="1:5" x14ac:dyDescent="0.2">
      <c r="A10" s="20"/>
      <c r="B10" s="258"/>
      <c r="C10" s="258"/>
      <c r="D10" s="258"/>
      <c r="E10" s="23"/>
    </row>
    <row r="11" spans="1:5" ht="12.75" customHeight="1" x14ac:dyDescent="0.2">
      <c r="A11" s="20"/>
      <c r="B11" s="269" t="s">
        <v>367</v>
      </c>
      <c r="C11" s="269"/>
      <c r="D11" s="269"/>
      <c r="E11" s="23"/>
    </row>
    <row r="12" spans="1:5" x14ac:dyDescent="0.2">
      <c r="A12" s="20"/>
      <c r="B12" s="269"/>
      <c r="C12" s="269"/>
      <c r="D12" s="269"/>
      <c r="E12" s="23"/>
    </row>
    <row r="13" spans="1:5" x14ac:dyDescent="0.2">
      <c r="A13" s="20"/>
      <c r="B13" s="269"/>
      <c r="C13" s="269"/>
      <c r="D13" s="269"/>
      <c r="E13" s="23"/>
    </row>
    <row r="14" spans="1:5" x14ac:dyDescent="0.2">
      <c r="A14" s="20"/>
      <c r="B14" s="21"/>
      <c r="C14" s="178"/>
      <c r="D14" s="178"/>
      <c r="E14" s="23"/>
    </row>
    <row r="15" spans="1:5" ht="12.75" customHeight="1" x14ac:dyDescent="0.2">
      <c r="A15" s="20"/>
      <c r="B15" s="270" t="s">
        <v>366</v>
      </c>
      <c r="C15" s="270"/>
      <c r="D15" s="270"/>
      <c r="E15" s="23"/>
    </row>
    <row r="16" spans="1:5" x14ac:dyDescent="0.2">
      <c r="A16" s="20"/>
      <c r="B16" s="270"/>
      <c r="C16" s="270"/>
      <c r="D16" s="270"/>
      <c r="E16" s="23"/>
    </row>
    <row r="17" spans="1:5" x14ac:dyDescent="0.2">
      <c r="A17" s="20"/>
      <c r="B17" s="270"/>
      <c r="C17" s="270"/>
      <c r="D17" s="270"/>
      <c r="E17" s="23"/>
    </row>
    <row r="18" spans="1:5" x14ac:dyDescent="0.2">
      <c r="A18" s="20"/>
      <c r="B18" s="178"/>
      <c r="C18" s="178"/>
      <c r="D18" s="178"/>
      <c r="E18" s="23"/>
    </row>
    <row r="19" spans="1:5" x14ac:dyDescent="0.2">
      <c r="A19" s="20"/>
      <c r="B19" s="79" t="s">
        <v>6</v>
      </c>
      <c r="C19" s="21"/>
      <c r="D19" s="80" t="s">
        <v>1</v>
      </c>
      <c r="E19" s="23"/>
    </row>
    <row r="20" spans="1:5" x14ac:dyDescent="0.2">
      <c r="A20" s="20"/>
      <c r="B20" s="198" t="s">
        <v>355</v>
      </c>
      <c r="C20" s="181"/>
      <c r="D20" s="201">
        <v>850</v>
      </c>
      <c r="E20" s="23"/>
    </row>
    <row r="21" spans="1:5" x14ac:dyDescent="0.2">
      <c r="A21" s="20"/>
      <c r="B21" s="198" t="s">
        <v>371</v>
      </c>
      <c r="C21" s="181"/>
      <c r="D21" s="201">
        <v>930</v>
      </c>
      <c r="E21" s="23"/>
    </row>
    <row r="22" spans="1:5" x14ac:dyDescent="0.2">
      <c r="A22" s="20"/>
      <c r="B22" s="21" t="s">
        <v>372</v>
      </c>
      <c r="C22" s="21"/>
      <c r="D22" s="202">
        <v>1.0941000000000001</v>
      </c>
      <c r="E22" s="85"/>
    </row>
    <row r="23" spans="1:5" x14ac:dyDescent="0.2">
      <c r="A23" s="20"/>
      <c r="B23" s="21" t="s">
        <v>82</v>
      </c>
      <c r="C23" s="21"/>
      <c r="D23" s="94">
        <v>1.15E-2</v>
      </c>
      <c r="E23" s="23"/>
    </row>
    <row r="24" spans="1:5" x14ac:dyDescent="0.2">
      <c r="A24" s="20"/>
      <c r="B24" s="21" t="s">
        <v>373</v>
      </c>
      <c r="C24" s="21"/>
      <c r="D24" s="94">
        <v>3.1300000000000001E-2</v>
      </c>
      <c r="E24" s="23"/>
    </row>
    <row r="25" spans="1:5" x14ac:dyDescent="0.2">
      <c r="A25" s="20"/>
      <c r="B25" s="21"/>
      <c r="C25" s="21"/>
      <c r="D25" s="94"/>
      <c r="E25" s="23"/>
    </row>
    <row r="26" spans="1:5" x14ac:dyDescent="0.2">
      <c r="A26" s="20"/>
      <c r="B26" s="43" t="s">
        <v>356</v>
      </c>
      <c r="C26" s="21"/>
      <c r="D26" s="94"/>
      <c r="E26" s="23"/>
    </row>
    <row r="27" spans="1:5" x14ac:dyDescent="0.2">
      <c r="A27" s="20"/>
      <c r="B27" s="21"/>
      <c r="C27" s="21"/>
      <c r="D27" s="94"/>
      <c r="E27" s="23"/>
    </row>
    <row r="28" spans="1:5" x14ac:dyDescent="0.2">
      <c r="A28" s="20"/>
      <c r="B28" s="198" t="s">
        <v>355</v>
      </c>
      <c r="C28" s="181"/>
      <c r="D28" s="205">
        <v>850</v>
      </c>
      <c r="E28" s="23"/>
    </row>
    <row r="29" spans="1:5" x14ac:dyDescent="0.2">
      <c r="A29" s="20"/>
      <c r="B29" s="198" t="s">
        <v>371</v>
      </c>
      <c r="C29" s="181"/>
      <c r="D29" s="205">
        <v>930</v>
      </c>
      <c r="E29" s="23"/>
    </row>
    <row r="30" spans="1:5" x14ac:dyDescent="0.2">
      <c r="A30" s="20"/>
      <c r="B30" s="21" t="s">
        <v>357</v>
      </c>
      <c r="C30" s="21"/>
      <c r="D30" s="200">
        <f>D29/D28</f>
        <v>1.0941176470588236</v>
      </c>
      <c r="E30" s="23"/>
    </row>
    <row r="31" spans="1:5" x14ac:dyDescent="0.2">
      <c r="A31" s="20"/>
      <c r="B31" s="199" t="s">
        <v>374</v>
      </c>
      <c r="C31" s="21"/>
      <c r="D31" s="206"/>
      <c r="E31" s="23"/>
    </row>
    <row r="32" spans="1:5" x14ac:dyDescent="0.2">
      <c r="A32" s="20"/>
      <c r="B32" s="21"/>
      <c r="C32" s="21"/>
      <c r="D32" s="206"/>
      <c r="E32" s="23"/>
    </row>
    <row r="33" spans="1:5" x14ac:dyDescent="0.2">
      <c r="A33" s="20"/>
      <c r="B33" s="44" t="s">
        <v>378</v>
      </c>
      <c r="C33" s="21"/>
      <c r="D33" s="21"/>
      <c r="E33" s="23"/>
    </row>
    <row r="34" spans="1:5" x14ac:dyDescent="0.2">
      <c r="A34" s="20"/>
      <c r="B34" s="44"/>
      <c r="C34" s="21"/>
      <c r="D34" s="21"/>
      <c r="E34" s="23"/>
    </row>
    <row r="35" spans="1:5" x14ac:dyDescent="0.2">
      <c r="A35" s="20"/>
      <c r="B35" s="88" t="s">
        <v>375</v>
      </c>
      <c r="C35" s="21"/>
      <c r="D35" s="207">
        <f>D22</f>
        <v>1.0941000000000001</v>
      </c>
      <c r="E35" s="23"/>
    </row>
    <row r="36" spans="1:5" x14ac:dyDescent="0.2">
      <c r="A36" s="20"/>
      <c r="B36" s="88" t="s">
        <v>358</v>
      </c>
      <c r="C36" s="21"/>
      <c r="D36" s="208">
        <f>D24</f>
        <v>3.1300000000000001E-2</v>
      </c>
      <c r="E36" s="23"/>
    </row>
    <row r="37" spans="1:5" x14ac:dyDescent="0.2">
      <c r="A37" s="20"/>
      <c r="B37" s="88" t="s">
        <v>3</v>
      </c>
      <c r="C37" s="21"/>
      <c r="D37" s="208">
        <f>D23</f>
        <v>1.15E-2</v>
      </c>
      <c r="E37" s="23"/>
    </row>
    <row r="38" spans="1:5" x14ac:dyDescent="0.2">
      <c r="A38" s="20"/>
      <c r="B38" s="88" t="s">
        <v>4</v>
      </c>
      <c r="C38" s="21"/>
      <c r="D38" s="203">
        <f>D35*(1+D36)/(1+D37)</f>
        <v>1.1155168858131488</v>
      </c>
      <c r="E38" s="23"/>
    </row>
    <row r="39" spans="1:5" x14ac:dyDescent="0.2">
      <c r="A39" s="20"/>
      <c r="B39" s="88"/>
      <c r="C39" s="21"/>
      <c r="D39" s="88"/>
      <c r="E39" s="23"/>
    </row>
    <row r="40" spans="1:5" x14ac:dyDescent="0.2">
      <c r="A40" s="20"/>
      <c r="B40" s="210" t="s">
        <v>355</v>
      </c>
      <c r="C40" s="181"/>
      <c r="D40" s="205">
        <v>850</v>
      </c>
      <c r="E40" s="23"/>
    </row>
    <row r="41" spans="1:5" x14ac:dyDescent="0.2">
      <c r="A41" s="20"/>
      <c r="B41" s="84" t="s">
        <v>4</v>
      </c>
      <c r="C41" s="21"/>
      <c r="D41" s="204">
        <f>D38</f>
        <v>1.1155168858131488</v>
      </c>
      <c r="E41" s="23"/>
    </row>
    <row r="42" spans="1:5" x14ac:dyDescent="0.2">
      <c r="A42" s="20"/>
      <c r="B42" s="84" t="s">
        <v>376</v>
      </c>
      <c r="C42" s="21"/>
      <c r="D42" s="209">
        <f>D40*D41</f>
        <v>948.18935294117648</v>
      </c>
      <c r="E42" s="23"/>
    </row>
    <row r="43" spans="1:5" x14ac:dyDescent="0.2">
      <c r="A43" s="20"/>
      <c r="B43" s="84"/>
      <c r="C43" s="84"/>
      <c r="D43" s="84"/>
      <c r="E43" s="23"/>
    </row>
    <row r="44" spans="1:5" x14ac:dyDescent="0.2">
      <c r="A44" s="20"/>
      <c r="B44" s="271" t="s">
        <v>377</v>
      </c>
      <c r="C44" s="272"/>
      <c r="D44" s="272"/>
      <c r="E44" s="23"/>
    </row>
    <row r="45" spans="1:5" x14ac:dyDescent="0.2">
      <c r="A45" s="20"/>
      <c r="B45" s="272"/>
      <c r="C45" s="272"/>
      <c r="D45" s="272"/>
      <c r="E45" s="23"/>
    </row>
    <row r="46" spans="1:5" ht="13.5" thickBot="1" x14ac:dyDescent="0.25">
      <c r="A46" s="34"/>
      <c r="B46" s="35"/>
      <c r="C46" s="35"/>
      <c r="D46" s="35"/>
      <c r="E46" s="37"/>
    </row>
  </sheetData>
  <mergeCells count="5">
    <mergeCell ref="B2:D2"/>
    <mergeCell ref="B4:D10"/>
    <mergeCell ref="B11:D13"/>
    <mergeCell ref="B15:D17"/>
    <mergeCell ref="B44:D45"/>
  </mergeCells>
  <printOptions horizontalCentered="1"/>
  <pageMargins left="0.45" right="0.4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heetViews>
  <sheetFormatPr defaultRowHeight="12.75" x14ac:dyDescent="0.2"/>
  <cols>
    <col min="1" max="1" width="2.7109375" customWidth="1"/>
    <col min="2" max="2" width="50.7109375" customWidth="1"/>
    <col min="3" max="3" width="2.7109375" customWidth="1"/>
    <col min="4" max="4" width="18.7109375" customWidth="1"/>
    <col min="5" max="5" width="2.7109375" customWidth="1"/>
  </cols>
  <sheetData>
    <row r="1" spans="1:12" x14ac:dyDescent="0.2">
      <c r="A1" s="17"/>
      <c r="B1" s="18"/>
      <c r="C1" s="18"/>
      <c r="D1" s="18"/>
      <c r="E1" s="19"/>
    </row>
    <row r="2" spans="1:12" ht="18.75" x14ac:dyDescent="0.2">
      <c r="A2" s="2"/>
      <c r="B2" s="256" t="s">
        <v>443</v>
      </c>
      <c r="C2" s="256"/>
      <c r="D2" s="256"/>
      <c r="E2" s="4"/>
      <c r="L2" s="211"/>
    </row>
    <row r="3" spans="1:12" x14ac:dyDescent="0.2">
      <c r="A3" s="20"/>
      <c r="B3" s="21"/>
      <c r="C3" s="21"/>
      <c r="D3" s="76"/>
      <c r="E3" s="23"/>
    </row>
    <row r="4" spans="1:12" x14ac:dyDescent="0.2">
      <c r="A4" s="20"/>
      <c r="B4" s="257" t="s">
        <v>364</v>
      </c>
      <c r="C4" s="259"/>
      <c r="D4" s="259"/>
      <c r="E4" s="23"/>
      <c r="G4" s="197"/>
    </row>
    <row r="5" spans="1:12" x14ac:dyDescent="0.2">
      <c r="A5" s="20"/>
      <c r="B5" s="259"/>
      <c r="C5" s="259"/>
      <c r="D5" s="259"/>
      <c r="E5" s="23"/>
    </row>
    <row r="6" spans="1:12" x14ac:dyDescent="0.2">
      <c r="A6" s="20"/>
      <c r="B6" s="259"/>
      <c r="C6" s="259"/>
      <c r="D6" s="259"/>
      <c r="E6" s="23"/>
      <c r="L6" s="197"/>
    </row>
    <row r="7" spans="1:12" x14ac:dyDescent="0.2">
      <c r="A7" s="20"/>
      <c r="B7" s="259"/>
      <c r="C7" s="259"/>
      <c r="D7" s="259"/>
      <c r="E7" s="23"/>
    </row>
    <row r="8" spans="1:12" x14ac:dyDescent="0.2">
      <c r="A8" s="20"/>
      <c r="B8" s="178"/>
      <c r="C8" s="178"/>
      <c r="D8" s="178"/>
      <c r="E8" s="23"/>
    </row>
    <row r="9" spans="1:12" x14ac:dyDescent="0.2">
      <c r="A9" s="20"/>
      <c r="B9" s="79" t="s">
        <v>6</v>
      </c>
      <c r="C9" s="21"/>
      <c r="D9" s="80" t="s">
        <v>1</v>
      </c>
      <c r="E9" s="23"/>
    </row>
    <row r="10" spans="1:12" x14ac:dyDescent="0.2">
      <c r="A10" s="20"/>
      <c r="B10" s="21" t="s">
        <v>359</v>
      </c>
      <c r="C10" s="21"/>
      <c r="D10" s="93">
        <v>5.6288</v>
      </c>
      <c r="E10" s="85"/>
    </row>
    <row r="11" spans="1:12" x14ac:dyDescent="0.2">
      <c r="A11" s="20"/>
      <c r="B11" s="21" t="s">
        <v>360</v>
      </c>
      <c r="C11" s="21"/>
      <c r="D11" s="110">
        <v>25.7</v>
      </c>
      <c r="E11" s="23"/>
    </row>
    <row r="12" spans="1:12" x14ac:dyDescent="0.2">
      <c r="A12" s="20"/>
      <c r="B12" s="21" t="s">
        <v>361</v>
      </c>
      <c r="C12" s="21"/>
      <c r="D12" s="212">
        <v>2.65</v>
      </c>
      <c r="E12" s="23"/>
    </row>
    <row r="13" spans="1:12" x14ac:dyDescent="0.2">
      <c r="A13" s="20"/>
      <c r="B13" s="21"/>
      <c r="C13" s="21"/>
      <c r="D13" s="21"/>
      <c r="E13" s="23"/>
    </row>
    <row r="14" spans="1:12" x14ac:dyDescent="0.2">
      <c r="A14" s="20"/>
      <c r="B14" s="44"/>
      <c r="C14" s="21"/>
      <c r="D14" s="21"/>
      <c r="E14" s="23"/>
    </row>
    <row r="15" spans="1:12" x14ac:dyDescent="0.2">
      <c r="A15" s="20"/>
      <c r="B15" s="88" t="s">
        <v>362</v>
      </c>
      <c r="C15" s="21"/>
      <c r="D15" s="95">
        <f>D11/D10</f>
        <v>4.565804434337692</v>
      </c>
      <c r="E15" s="23"/>
      <c r="H15" s="213"/>
      <c r="I15" s="1"/>
      <c r="J15" s="1"/>
    </row>
    <row r="16" spans="1:12" x14ac:dyDescent="0.2">
      <c r="A16" s="20"/>
      <c r="B16" s="88" t="s">
        <v>363</v>
      </c>
      <c r="C16" s="21"/>
      <c r="D16" s="95">
        <f>D11/D12</f>
        <v>9.6981132075471699</v>
      </c>
      <c r="E16" s="23"/>
      <c r="H16" s="1"/>
      <c r="I16" s="1"/>
      <c r="J16" s="1"/>
    </row>
    <row r="17" spans="1:10" x14ac:dyDescent="0.2">
      <c r="A17" s="20"/>
      <c r="B17" s="88" t="s">
        <v>5</v>
      </c>
      <c r="C17" s="21"/>
      <c r="D17" s="150">
        <f>(D16/D15)-1</f>
        <v>1.1240754716981129</v>
      </c>
      <c r="E17" s="23"/>
      <c r="H17" s="213"/>
      <c r="I17" s="1"/>
      <c r="J17" s="213"/>
    </row>
    <row r="18" spans="1:10" x14ac:dyDescent="0.2">
      <c r="A18" s="20"/>
      <c r="B18" s="88"/>
      <c r="C18" s="21"/>
      <c r="D18" s="91"/>
      <c r="E18" s="23"/>
      <c r="H18" s="1"/>
      <c r="I18" s="1"/>
      <c r="J18" s="1"/>
    </row>
    <row r="19" spans="1:10" ht="13.5" thickBot="1" x14ac:dyDescent="0.25">
      <c r="A19" s="34"/>
      <c r="B19" s="35"/>
      <c r="C19" s="35"/>
      <c r="D19" s="35"/>
      <c r="E19" s="37"/>
    </row>
  </sheetData>
  <mergeCells count="2">
    <mergeCell ref="B2:D2"/>
    <mergeCell ref="B4:D7"/>
  </mergeCells>
  <printOptions horizontalCentered="1"/>
  <pageMargins left="0.45" right="0.4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workbookViewId="0"/>
  </sheetViews>
  <sheetFormatPr defaultColWidth="9.140625" defaultRowHeight="12.75" x14ac:dyDescent="0.2"/>
  <cols>
    <col min="1" max="1" width="2.7109375" style="1" customWidth="1"/>
    <col min="2" max="2" width="66.7109375" style="1" customWidth="1"/>
    <col min="3" max="3" width="2.7109375" style="1" customWidth="1"/>
    <col min="4" max="4" width="18.7109375" style="1" customWidth="1"/>
    <col min="5" max="5" width="2.7109375" style="1" customWidth="1"/>
    <col min="6" max="16384" width="9.140625" style="1"/>
  </cols>
  <sheetData>
    <row r="1" spans="1:5" x14ac:dyDescent="0.2">
      <c r="A1" s="17"/>
      <c r="B1" s="18"/>
      <c r="C1" s="18"/>
      <c r="D1" s="18"/>
      <c r="E1" s="19"/>
    </row>
    <row r="2" spans="1:5" ht="18.75" x14ac:dyDescent="0.2">
      <c r="A2" s="2"/>
      <c r="B2" s="256" t="s">
        <v>444</v>
      </c>
      <c r="C2" s="256"/>
      <c r="D2" s="256"/>
      <c r="E2" s="4"/>
    </row>
    <row r="3" spans="1:5" x14ac:dyDescent="0.2">
      <c r="A3" s="20"/>
      <c r="B3" s="21"/>
      <c r="C3" s="21"/>
      <c r="D3" s="76"/>
      <c r="E3" s="23"/>
    </row>
    <row r="4" spans="1:5" x14ac:dyDescent="0.2">
      <c r="A4" s="20"/>
      <c r="B4" s="257" t="s">
        <v>301</v>
      </c>
      <c r="C4" s="259"/>
      <c r="D4" s="259"/>
      <c r="E4" s="23"/>
    </row>
    <row r="5" spans="1:5" x14ac:dyDescent="0.2">
      <c r="A5" s="20"/>
      <c r="B5" s="259"/>
      <c r="C5" s="259"/>
      <c r="D5" s="259"/>
      <c r="E5" s="23"/>
    </row>
    <row r="6" spans="1:5" x14ac:dyDescent="0.2">
      <c r="A6" s="20"/>
      <c r="B6" s="259"/>
      <c r="C6" s="259"/>
      <c r="D6" s="259"/>
      <c r="E6" s="23"/>
    </row>
    <row r="7" spans="1:5" x14ac:dyDescent="0.2">
      <c r="A7" s="20"/>
      <c r="B7" s="178"/>
      <c r="C7" s="178"/>
      <c r="D7" s="178"/>
      <c r="E7" s="23"/>
    </row>
    <row r="8" spans="1:5" x14ac:dyDescent="0.2">
      <c r="A8" s="20"/>
      <c r="B8" s="21" t="s">
        <v>302</v>
      </c>
      <c r="C8" s="178"/>
      <c r="D8" s="178"/>
      <c r="E8" s="23"/>
    </row>
    <row r="9" spans="1:5" x14ac:dyDescent="0.2">
      <c r="A9" s="20"/>
      <c r="B9" s="21" t="s">
        <v>303</v>
      </c>
      <c r="C9" s="178"/>
      <c r="D9" s="178"/>
      <c r="E9" s="23"/>
    </row>
    <row r="10" spans="1:5" x14ac:dyDescent="0.2">
      <c r="A10" s="20"/>
      <c r="B10" s="21" t="s">
        <v>316</v>
      </c>
      <c r="C10" s="178"/>
      <c r="D10" s="178"/>
      <c r="E10" s="23"/>
    </row>
    <row r="11" spans="1:5" x14ac:dyDescent="0.2">
      <c r="A11" s="20"/>
      <c r="B11" s="21" t="s">
        <v>315</v>
      </c>
      <c r="C11" s="178"/>
      <c r="D11" s="178"/>
      <c r="E11" s="23"/>
    </row>
    <row r="12" spans="1:5" x14ac:dyDescent="0.2">
      <c r="A12" s="20"/>
      <c r="B12" s="21"/>
      <c r="C12" s="21"/>
      <c r="D12" s="76"/>
      <c r="E12" s="23"/>
    </row>
    <row r="13" spans="1:5" x14ac:dyDescent="0.2">
      <c r="A13" s="20"/>
      <c r="B13" s="79" t="s">
        <v>2</v>
      </c>
      <c r="C13" s="21"/>
      <c r="D13" s="80" t="s">
        <v>1</v>
      </c>
      <c r="E13" s="23"/>
    </row>
    <row r="14" spans="1:5" x14ac:dyDescent="0.2">
      <c r="A14" s="20"/>
      <c r="B14" s="21" t="s">
        <v>245</v>
      </c>
      <c r="C14" s="21"/>
      <c r="D14" s="74">
        <v>87.6</v>
      </c>
      <c r="E14" s="23"/>
    </row>
    <row r="15" spans="1:5" x14ac:dyDescent="0.2">
      <c r="A15" s="20"/>
      <c r="B15" s="21" t="s">
        <v>304</v>
      </c>
      <c r="C15" s="21"/>
      <c r="D15" s="75">
        <v>2150000</v>
      </c>
      <c r="E15" s="23"/>
    </row>
    <row r="16" spans="1:5" x14ac:dyDescent="0.2">
      <c r="A16" s="20"/>
      <c r="B16" s="21" t="s">
        <v>73</v>
      </c>
      <c r="C16" s="21"/>
      <c r="D16" s="81">
        <v>2.1999999999999999E-2</v>
      </c>
      <c r="E16" s="23"/>
    </row>
    <row r="17" spans="1:5" x14ac:dyDescent="0.2">
      <c r="A17" s="20"/>
      <c r="B17" s="21" t="s">
        <v>74</v>
      </c>
      <c r="C17" s="21"/>
      <c r="D17" s="81">
        <v>0</v>
      </c>
      <c r="E17" s="23"/>
    </row>
    <row r="18" spans="1:5" x14ac:dyDescent="0.2">
      <c r="A18" s="20"/>
      <c r="B18" s="21" t="s">
        <v>314</v>
      </c>
      <c r="C18" s="21"/>
      <c r="D18" s="81">
        <v>0.75</v>
      </c>
      <c r="E18" s="23"/>
    </row>
    <row r="19" spans="1:5" x14ac:dyDescent="0.2">
      <c r="A19" s="20"/>
      <c r="B19" s="44"/>
      <c r="C19" s="21"/>
      <c r="D19" s="48"/>
      <c r="E19" s="23"/>
    </row>
    <row r="20" spans="1:5" x14ac:dyDescent="0.2">
      <c r="A20" s="20"/>
      <c r="B20" s="44" t="s">
        <v>305</v>
      </c>
      <c r="C20" s="21"/>
      <c r="D20" s="82"/>
      <c r="E20" s="83"/>
    </row>
    <row r="21" spans="1:5" x14ac:dyDescent="0.2">
      <c r="A21" s="20"/>
      <c r="B21" s="84" t="s">
        <v>306</v>
      </c>
      <c r="C21" s="21"/>
      <c r="D21" s="64">
        <f>D15</f>
        <v>2150000</v>
      </c>
      <c r="E21" s="85"/>
    </row>
    <row r="22" spans="1:5" x14ac:dyDescent="0.2">
      <c r="A22" s="20"/>
      <c r="B22" s="84" t="s">
        <v>246</v>
      </c>
      <c r="C22" s="21"/>
      <c r="D22" s="52">
        <f>D14</f>
        <v>87.6</v>
      </c>
      <c r="E22" s="23"/>
    </row>
    <row r="23" spans="1:5" x14ac:dyDescent="0.2">
      <c r="A23" s="20"/>
      <c r="B23" s="84" t="s">
        <v>307</v>
      </c>
      <c r="C23" s="21"/>
      <c r="D23" s="148">
        <f>D21/D22</f>
        <v>24543.378995433792</v>
      </c>
      <c r="E23" s="23"/>
    </row>
    <row r="24" spans="1:5" x14ac:dyDescent="0.2">
      <c r="A24" s="20"/>
      <c r="B24" s="21"/>
      <c r="C24" s="21"/>
      <c r="D24" s="21"/>
      <c r="E24" s="23"/>
    </row>
    <row r="25" spans="1:5" x14ac:dyDescent="0.2">
      <c r="A25" s="20"/>
      <c r="B25" s="44" t="s">
        <v>86</v>
      </c>
      <c r="C25" s="21"/>
      <c r="D25" s="21"/>
      <c r="E25" s="23"/>
    </row>
    <row r="26" spans="1:5" x14ac:dyDescent="0.2">
      <c r="A26" s="20"/>
      <c r="B26" s="84" t="s">
        <v>247</v>
      </c>
      <c r="C26" s="21"/>
      <c r="D26" s="86">
        <f>D14</f>
        <v>87.6</v>
      </c>
      <c r="E26" s="23"/>
    </row>
    <row r="27" spans="1:5" x14ac:dyDescent="0.2">
      <c r="A27" s="20"/>
      <c r="B27" s="84" t="s">
        <v>75</v>
      </c>
      <c r="C27" s="21"/>
      <c r="D27" s="87">
        <f>D16</f>
        <v>2.1999999999999999E-2</v>
      </c>
      <c r="E27" s="23"/>
    </row>
    <row r="28" spans="1:5" x14ac:dyDescent="0.2">
      <c r="A28" s="20"/>
      <c r="B28" s="84" t="s">
        <v>76</v>
      </c>
      <c r="C28" s="21"/>
      <c r="D28" s="87">
        <f>D17</f>
        <v>0</v>
      </c>
      <c r="E28" s="23"/>
    </row>
    <row r="29" spans="1:5" x14ac:dyDescent="0.2">
      <c r="A29" s="20"/>
      <c r="B29" s="84" t="s">
        <v>248</v>
      </c>
      <c r="C29" s="21"/>
      <c r="D29" s="149">
        <f>D26*(1+D28)/(1+D27)</f>
        <v>85.714285714285708</v>
      </c>
      <c r="E29" s="23"/>
    </row>
    <row r="30" spans="1:5" x14ac:dyDescent="0.2">
      <c r="A30" s="20"/>
      <c r="B30" s="88"/>
      <c r="C30" s="21"/>
      <c r="D30" s="21"/>
      <c r="E30" s="23"/>
    </row>
    <row r="31" spans="1:5" x14ac:dyDescent="0.2">
      <c r="A31" s="20"/>
      <c r="B31" s="44" t="s">
        <v>77</v>
      </c>
      <c r="C31" s="21"/>
      <c r="D31" s="21"/>
      <c r="E31" s="23"/>
    </row>
    <row r="32" spans="1:5" x14ac:dyDescent="0.2">
      <c r="A32" s="20"/>
      <c r="B32" s="84" t="s">
        <v>308</v>
      </c>
      <c r="C32" s="21"/>
      <c r="D32" s="64">
        <f>D15</f>
        <v>2150000</v>
      </c>
      <c r="E32" s="23"/>
    </row>
    <row r="33" spans="1:5" x14ac:dyDescent="0.2">
      <c r="A33" s="20"/>
      <c r="B33" s="84" t="s">
        <v>79</v>
      </c>
      <c r="C33" s="21"/>
      <c r="D33" s="89">
        <f>D17</f>
        <v>0</v>
      </c>
      <c r="E33" s="23"/>
    </row>
    <row r="34" spans="1:5" x14ac:dyDescent="0.2">
      <c r="A34" s="20"/>
      <c r="B34" s="84" t="s">
        <v>309</v>
      </c>
      <c r="C34" s="21"/>
      <c r="D34" s="64">
        <f>D32*(1+D33)</f>
        <v>2150000</v>
      </c>
      <c r="E34" s="23"/>
    </row>
    <row r="35" spans="1:5" x14ac:dyDescent="0.2">
      <c r="A35" s="20"/>
      <c r="B35" s="84" t="s">
        <v>249</v>
      </c>
      <c r="C35" s="21"/>
      <c r="D35" s="52">
        <f>D29</f>
        <v>85.714285714285708</v>
      </c>
      <c r="E35" s="23"/>
    </row>
    <row r="36" spans="1:5" x14ac:dyDescent="0.2">
      <c r="A36" s="20"/>
      <c r="B36" s="84" t="s">
        <v>310</v>
      </c>
      <c r="C36" s="21"/>
      <c r="D36" s="148">
        <f>D34/D35</f>
        <v>25083.333333333336</v>
      </c>
      <c r="E36" s="23"/>
    </row>
    <row r="37" spans="1:5" x14ac:dyDescent="0.2">
      <c r="A37" s="20"/>
      <c r="B37" s="21"/>
      <c r="C37" s="21"/>
      <c r="D37" s="21"/>
      <c r="E37" s="23"/>
    </row>
    <row r="38" spans="1:5" x14ac:dyDescent="0.2">
      <c r="A38" s="20"/>
      <c r="B38" s="44" t="s">
        <v>78</v>
      </c>
      <c r="C38" s="21"/>
      <c r="D38" s="21"/>
      <c r="E38" s="23"/>
    </row>
    <row r="39" spans="1:5" x14ac:dyDescent="0.2">
      <c r="A39" s="20"/>
      <c r="B39" s="21" t="s">
        <v>309</v>
      </c>
      <c r="C39" s="21"/>
      <c r="D39" s="90">
        <f>D34</f>
        <v>2150000</v>
      </c>
      <c r="E39" s="23"/>
    </row>
    <row r="40" spans="1:5" x14ac:dyDescent="0.2">
      <c r="A40" s="20"/>
      <c r="B40" s="21" t="s">
        <v>87</v>
      </c>
      <c r="C40" s="21"/>
      <c r="D40" s="91">
        <f>(D14-D29)/(D29)</f>
        <v>2.2000000000000006E-2</v>
      </c>
      <c r="E40" s="23"/>
    </row>
    <row r="41" spans="1:5" x14ac:dyDescent="0.2">
      <c r="A41" s="20"/>
      <c r="B41" s="21" t="s">
        <v>311</v>
      </c>
      <c r="C41" s="21"/>
      <c r="D41" s="92">
        <f>D18</f>
        <v>0.75</v>
      </c>
      <c r="E41" s="23"/>
    </row>
    <row r="42" spans="1:5" x14ac:dyDescent="0.2">
      <c r="A42" s="20"/>
      <c r="B42" s="21" t="s">
        <v>80</v>
      </c>
      <c r="C42" s="21"/>
      <c r="D42" s="91">
        <f>D40*D41</f>
        <v>1.6500000000000004E-2</v>
      </c>
      <c r="E42" s="23"/>
    </row>
    <row r="43" spans="1:5" x14ac:dyDescent="0.2">
      <c r="A43" s="20"/>
      <c r="B43" s="21" t="s">
        <v>312</v>
      </c>
      <c r="C43" s="21"/>
      <c r="D43" s="173">
        <f>D14/(1+D42)</f>
        <v>86.178061977373332</v>
      </c>
      <c r="E43" s="23"/>
    </row>
    <row r="44" spans="1:5" x14ac:dyDescent="0.2">
      <c r="A44" s="20"/>
      <c r="B44" s="21" t="s">
        <v>313</v>
      </c>
      <c r="C44" s="21"/>
      <c r="D44" s="148">
        <f>D39/D43</f>
        <v>24948.34474885845</v>
      </c>
      <c r="E44" s="23"/>
    </row>
    <row r="45" spans="1:5" ht="13.5" thickBot="1" x14ac:dyDescent="0.25">
      <c r="A45" s="34"/>
      <c r="B45" s="35"/>
      <c r="C45" s="35"/>
      <c r="D45" s="35"/>
      <c r="E45" s="37"/>
    </row>
  </sheetData>
  <mergeCells count="2">
    <mergeCell ref="B2:D2"/>
    <mergeCell ref="B4:D6"/>
  </mergeCells>
  <phoneticPr fontId="0" type="noConversion"/>
  <printOptions horizontalCentered="1"/>
  <pageMargins left="0.5" right="0.5" top="1" bottom="1" header="0.5" footer="0.5"/>
  <pageSetup paperSize="2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445</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57" t="s">
        <v>288</v>
      </c>
      <c r="C4" s="257"/>
      <c r="D4" s="257"/>
      <c r="E4" s="257"/>
      <c r="F4" s="257"/>
      <c r="G4" s="257"/>
      <c r="H4" s="257"/>
      <c r="I4" s="257"/>
      <c r="J4" s="257"/>
      <c r="K4" s="257"/>
      <c r="L4" s="257"/>
      <c r="M4" s="23"/>
    </row>
    <row r="5" spans="1:13" x14ac:dyDescent="0.2">
      <c r="A5" s="20"/>
      <c r="B5" s="257"/>
      <c r="C5" s="257"/>
      <c r="D5" s="257"/>
      <c r="E5" s="257"/>
      <c r="F5" s="257"/>
      <c r="G5" s="257"/>
      <c r="H5" s="257"/>
      <c r="I5" s="257"/>
      <c r="J5" s="257"/>
      <c r="K5" s="257"/>
      <c r="L5" s="257"/>
      <c r="M5" s="23"/>
    </row>
    <row r="6" spans="1:13" x14ac:dyDescent="0.2">
      <c r="A6" s="20"/>
      <c r="B6" s="257"/>
      <c r="C6" s="257"/>
      <c r="D6" s="257"/>
      <c r="E6" s="257"/>
      <c r="F6" s="257"/>
      <c r="G6" s="257"/>
      <c r="H6" s="257"/>
      <c r="I6" s="257"/>
      <c r="J6" s="257"/>
      <c r="K6" s="257"/>
      <c r="L6" s="257"/>
      <c r="M6" s="23"/>
    </row>
    <row r="7" spans="1:13" x14ac:dyDescent="0.2">
      <c r="A7" s="20"/>
      <c r="B7" s="21"/>
      <c r="C7" s="21"/>
      <c r="D7" s="21"/>
      <c r="E7" s="21"/>
      <c r="F7" s="21"/>
      <c r="G7" s="21"/>
      <c r="H7" s="21"/>
      <c r="I7" s="21"/>
      <c r="J7" s="21"/>
      <c r="K7" s="21"/>
      <c r="L7" s="21"/>
      <c r="M7" s="23"/>
    </row>
    <row r="8" spans="1:13" x14ac:dyDescent="0.2">
      <c r="A8" s="20"/>
      <c r="B8" s="21"/>
      <c r="C8" s="274" t="s">
        <v>6</v>
      </c>
      <c r="D8" s="275"/>
      <c r="E8" s="275"/>
      <c r="F8" s="98"/>
      <c r="G8" s="80" t="s">
        <v>1</v>
      </c>
      <c r="H8" s="21"/>
      <c r="I8" s="21"/>
      <c r="J8" s="21"/>
      <c r="K8" s="80" t="s">
        <v>196</v>
      </c>
      <c r="L8" s="21"/>
      <c r="M8" s="23"/>
    </row>
    <row r="9" spans="1:13" x14ac:dyDescent="0.2">
      <c r="A9" s="20"/>
      <c r="B9" s="21"/>
      <c r="C9" s="99" t="s">
        <v>191</v>
      </c>
      <c r="D9" s="100"/>
      <c r="E9" s="100"/>
      <c r="F9" s="98"/>
      <c r="G9" s="101">
        <v>5000000</v>
      </c>
      <c r="H9" s="21"/>
      <c r="I9" s="21"/>
      <c r="J9" s="21"/>
      <c r="K9" s="105">
        <f>G9*G10</f>
        <v>593000000</v>
      </c>
      <c r="L9" s="21"/>
      <c r="M9" s="23"/>
    </row>
    <row r="10" spans="1:13" x14ac:dyDescent="0.2">
      <c r="A10" s="20"/>
      <c r="B10" s="21"/>
      <c r="C10" s="44" t="s">
        <v>255</v>
      </c>
      <c r="D10" s="21"/>
      <c r="E10" s="21"/>
      <c r="F10" s="21"/>
      <c r="G10" s="106">
        <v>118.6</v>
      </c>
      <c r="H10" s="21"/>
      <c r="I10" s="21"/>
      <c r="J10" s="21"/>
      <c r="K10" s="21"/>
      <c r="L10" s="21"/>
      <c r="M10" s="23"/>
    </row>
    <row r="11" spans="1:13" x14ac:dyDescent="0.2">
      <c r="A11" s="20"/>
      <c r="B11" s="21"/>
      <c r="C11" s="44" t="s">
        <v>256</v>
      </c>
      <c r="D11" s="21"/>
      <c r="E11" s="21"/>
      <c r="F11" s="21"/>
      <c r="G11" s="106">
        <v>117.8</v>
      </c>
      <c r="H11" s="21"/>
      <c r="I11" s="21"/>
      <c r="J11" s="21"/>
      <c r="K11" s="21"/>
      <c r="L11" s="21"/>
      <c r="M11" s="23"/>
    </row>
    <row r="12" spans="1:13" x14ac:dyDescent="0.2">
      <c r="A12" s="20"/>
      <c r="B12" s="21"/>
      <c r="C12" s="44" t="s">
        <v>193</v>
      </c>
      <c r="D12" s="21"/>
      <c r="E12" s="21"/>
      <c r="F12" s="21"/>
      <c r="G12" s="97">
        <v>4.8000000000000001E-2</v>
      </c>
      <c r="H12" s="21"/>
      <c r="I12" s="21"/>
      <c r="J12" s="21"/>
      <c r="K12" s="21"/>
      <c r="L12" s="21"/>
      <c r="M12" s="23"/>
    </row>
    <row r="13" spans="1:13" x14ac:dyDescent="0.2">
      <c r="A13" s="20"/>
      <c r="B13" s="21"/>
      <c r="C13" s="44" t="s">
        <v>194</v>
      </c>
      <c r="D13" s="21"/>
      <c r="E13" s="21"/>
      <c r="F13" s="21"/>
      <c r="G13" s="97">
        <v>3.4000000000000002E-2</v>
      </c>
      <c r="H13" s="21"/>
      <c r="I13" s="21"/>
      <c r="J13" s="21"/>
      <c r="K13" s="21"/>
      <c r="L13" s="21"/>
      <c r="M13" s="23"/>
    </row>
    <row r="14" spans="1:13" x14ac:dyDescent="0.2">
      <c r="A14" s="20"/>
      <c r="B14" s="21"/>
      <c r="C14" s="21"/>
      <c r="D14" s="21"/>
      <c r="E14" s="21"/>
      <c r="F14" s="21"/>
      <c r="G14" s="21"/>
      <c r="H14" s="21"/>
      <c r="I14" s="21"/>
      <c r="J14" s="21"/>
      <c r="K14" s="21"/>
      <c r="L14" s="21"/>
      <c r="M14" s="23"/>
    </row>
    <row r="15" spans="1:13" ht="12.75" customHeight="1" x14ac:dyDescent="0.2">
      <c r="A15" s="20"/>
      <c r="B15" s="276" t="s">
        <v>265</v>
      </c>
      <c r="C15" s="276"/>
      <c r="D15" s="276"/>
      <c r="E15" s="276"/>
      <c r="F15" s="276"/>
      <c r="G15" s="276"/>
      <c r="H15" s="276"/>
      <c r="I15" s="276"/>
      <c r="J15" s="276"/>
      <c r="K15" s="276"/>
      <c r="L15" s="276"/>
      <c r="M15" s="23"/>
    </row>
    <row r="16" spans="1:13" x14ac:dyDescent="0.2">
      <c r="A16" s="20"/>
      <c r="B16" s="276"/>
      <c r="C16" s="276"/>
      <c r="D16" s="276"/>
      <c r="E16" s="276"/>
      <c r="F16" s="276"/>
      <c r="G16" s="276"/>
      <c r="H16" s="276"/>
      <c r="I16" s="276"/>
      <c r="J16" s="276"/>
      <c r="K16" s="276"/>
      <c r="L16" s="276"/>
      <c r="M16" s="23"/>
    </row>
    <row r="17" spans="1:13" x14ac:dyDescent="0.2">
      <c r="A17" s="20"/>
      <c r="B17" s="277"/>
      <c r="C17" s="277"/>
      <c r="D17" s="277"/>
      <c r="E17" s="277"/>
      <c r="F17" s="277"/>
      <c r="G17" s="277"/>
      <c r="H17" s="277"/>
      <c r="I17" s="277"/>
      <c r="J17" s="277"/>
      <c r="K17" s="277"/>
      <c r="L17" s="277"/>
      <c r="M17" s="23"/>
    </row>
    <row r="18" spans="1:13" x14ac:dyDescent="0.2">
      <c r="A18" s="20"/>
      <c r="B18" s="259"/>
      <c r="C18" s="259"/>
      <c r="D18" s="259"/>
      <c r="E18" s="259"/>
      <c r="F18" s="259"/>
      <c r="G18" s="259"/>
      <c r="H18" s="259"/>
      <c r="I18" s="259"/>
      <c r="J18" s="259"/>
      <c r="K18" s="259"/>
      <c r="L18" s="259"/>
      <c r="M18" s="23"/>
    </row>
    <row r="19" spans="1:13" x14ac:dyDescent="0.2">
      <c r="A19" s="20"/>
      <c r="B19" s="21"/>
      <c r="C19" s="21"/>
      <c r="D19" s="21"/>
      <c r="E19" s="21"/>
      <c r="F19" s="21"/>
      <c r="G19" s="21"/>
      <c r="H19" s="21"/>
      <c r="I19" s="21"/>
      <c r="J19" s="21"/>
      <c r="K19" s="21"/>
      <c r="L19" s="21"/>
      <c r="M19" s="23"/>
    </row>
    <row r="20" spans="1:13" x14ac:dyDescent="0.2">
      <c r="A20" s="20"/>
      <c r="B20" s="21"/>
      <c r="C20" s="44" t="s">
        <v>257</v>
      </c>
      <c r="D20" s="21"/>
      <c r="E20" s="21"/>
      <c r="F20" s="21"/>
      <c r="G20" s="92">
        <f>G13-G12</f>
        <v>-1.3999999999999999E-2</v>
      </c>
      <c r="H20" s="21"/>
      <c r="I20" s="21"/>
      <c r="J20" s="21"/>
      <c r="K20" s="21"/>
      <c r="L20" s="21"/>
      <c r="M20" s="23"/>
    </row>
    <row r="21" spans="1:13" x14ac:dyDescent="0.2">
      <c r="A21" s="20"/>
      <c r="B21" s="21"/>
      <c r="C21" s="44" t="s">
        <v>195</v>
      </c>
      <c r="D21" s="21"/>
      <c r="E21" s="21"/>
      <c r="F21" s="21"/>
      <c r="G21" s="107">
        <f>(G10-G11)/(G11)*(360/180)</f>
        <v>1.3582342954159544E-2</v>
      </c>
      <c r="H21" s="21"/>
      <c r="I21" s="21"/>
      <c r="J21" s="21"/>
      <c r="K21" s="21"/>
      <c r="L21" s="21"/>
      <c r="M21" s="23"/>
    </row>
    <row r="22" spans="1:13" x14ac:dyDescent="0.2">
      <c r="A22" s="20"/>
      <c r="B22" s="21"/>
      <c r="C22" s="44" t="s">
        <v>101</v>
      </c>
      <c r="D22" s="21"/>
      <c r="E22" s="21"/>
      <c r="F22" s="21"/>
      <c r="G22" s="151">
        <f>G20+G21</f>
        <v>-4.1765704584045479E-4</v>
      </c>
      <c r="H22" s="21"/>
      <c r="I22" s="21"/>
      <c r="J22" s="21"/>
      <c r="K22" s="21"/>
      <c r="L22" s="21"/>
      <c r="M22" s="23"/>
    </row>
    <row r="23" spans="1:13" x14ac:dyDescent="0.2">
      <c r="A23" s="20"/>
      <c r="B23" s="21"/>
      <c r="C23" s="44"/>
      <c r="D23" s="21"/>
      <c r="E23" s="21"/>
      <c r="F23" s="21"/>
      <c r="G23" s="103"/>
      <c r="H23" s="21"/>
      <c r="I23" s="21"/>
      <c r="J23" s="21"/>
      <c r="K23" s="21"/>
      <c r="L23" s="21"/>
      <c r="M23" s="23"/>
    </row>
    <row r="24" spans="1:13" x14ac:dyDescent="0.2">
      <c r="A24" s="20"/>
      <c r="B24" s="257" t="s">
        <v>290</v>
      </c>
      <c r="C24" s="259"/>
      <c r="D24" s="259"/>
      <c r="E24" s="259"/>
      <c r="F24" s="259"/>
      <c r="G24" s="259"/>
      <c r="H24" s="259"/>
      <c r="I24" s="259"/>
      <c r="J24" s="259"/>
      <c r="K24" s="259"/>
      <c r="L24" s="259"/>
      <c r="M24" s="23"/>
    </row>
    <row r="25" spans="1:13" x14ac:dyDescent="0.2">
      <c r="A25" s="20"/>
      <c r="B25" s="259"/>
      <c r="C25" s="259"/>
      <c r="D25" s="259"/>
      <c r="E25" s="259"/>
      <c r="F25" s="259"/>
      <c r="G25" s="259"/>
      <c r="H25" s="259"/>
      <c r="I25" s="259"/>
      <c r="J25" s="259"/>
      <c r="K25" s="259"/>
      <c r="L25" s="259"/>
      <c r="M25" s="23"/>
    </row>
    <row r="26" spans="1:13" ht="13.5" thickBot="1" x14ac:dyDescent="0.25">
      <c r="A26" s="20"/>
      <c r="B26" s="21"/>
      <c r="C26" s="21"/>
      <c r="D26" s="21"/>
      <c r="E26" s="21"/>
      <c r="F26" s="21"/>
      <c r="G26" s="21"/>
      <c r="H26" s="21"/>
      <c r="I26" s="21"/>
      <c r="J26" s="21"/>
      <c r="K26" s="21"/>
      <c r="L26" s="21"/>
      <c r="M26" s="23"/>
    </row>
    <row r="27" spans="1:13" x14ac:dyDescent="0.2">
      <c r="A27" s="20"/>
      <c r="B27" s="17"/>
      <c r="C27" s="18"/>
      <c r="D27" s="18"/>
      <c r="E27" s="18"/>
      <c r="F27" s="18"/>
      <c r="G27" s="18"/>
      <c r="H27" s="18"/>
      <c r="I27" s="18"/>
      <c r="J27" s="18"/>
      <c r="K27" s="18"/>
      <c r="L27" s="19"/>
      <c r="M27" s="23"/>
    </row>
    <row r="28" spans="1:13" ht="13.5" x14ac:dyDescent="0.25">
      <c r="A28" s="20"/>
      <c r="B28" s="20"/>
      <c r="C28" s="21"/>
      <c r="D28" s="21"/>
      <c r="E28" s="21"/>
      <c r="F28" s="21"/>
      <c r="G28" s="57" t="s">
        <v>206</v>
      </c>
      <c r="H28" s="21"/>
      <c r="I28" s="21"/>
      <c r="J28" s="21"/>
      <c r="K28" s="21"/>
      <c r="L28" s="23"/>
      <c r="M28" s="23"/>
    </row>
    <row r="29" spans="1:13" x14ac:dyDescent="0.2">
      <c r="A29" s="20"/>
      <c r="B29" s="20"/>
      <c r="C29" s="40"/>
      <c r="D29" s="21"/>
      <c r="E29" s="21"/>
      <c r="F29" s="21"/>
      <c r="G29" s="38">
        <f>G12</f>
        <v>4.8000000000000001E-2</v>
      </c>
      <c r="H29" s="21"/>
      <c r="I29" s="21"/>
      <c r="J29" s="21"/>
      <c r="K29" s="40"/>
      <c r="L29" s="23"/>
      <c r="M29" s="23"/>
    </row>
    <row r="30" spans="1:13" x14ac:dyDescent="0.2">
      <c r="A30" s="20"/>
      <c r="B30" s="20"/>
      <c r="C30" s="22"/>
      <c r="D30" s="21"/>
      <c r="E30" s="21"/>
      <c r="F30" s="21"/>
      <c r="G30" s="24"/>
      <c r="H30" s="21"/>
      <c r="I30" s="21"/>
      <c r="J30" s="21"/>
      <c r="K30" s="22"/>
      <c r="L30" s="23"/>
      <c r="M30" s="23"/>
    </row>
    <row r="31" spans="1:13" x14ac:dyDescent="0.2">
      <c r="A31" s="20"/>
      <c r="B31" s="20"/>
      <c r="C31" s="46">
        <f>C42/C38</f>
        <v>5000000</v>
      </c>
      <c r="D31" s="21"/>
      <c r="E31" s="26" t="s">
        <v>102</v>
      </c>
      <c r="F31" s="26" t="s">
        <v>102</v>
      </c>
      <c r="G31" s="27">
        <f>1+(G29*180/360)</f>
        <v>1.024</v>
      </c>
      <c r="H31" s="26" t="s">
        <v>102</v>
      </c>
      <c r="I31" s="26" t="s">
        <v>102</v>
      </c>
      <c r="J31" s="21"/>
      <c r="K31" s="46">
        <f>C31*G31</f>
        <v>5120000</v>
      </c>
      <c r="L31" s="23"/>
      <c r="M31" s="23"/>
    </row>
    <row r="32" spans="1:13" x14ac:dyDescent="0.2">
      <c r="A32" s="20"/>
      <c r="B32" s="20"/>
      <c r="C32" s="29" t="s">
        <v>103</v>
      </c>
      <c r="D32" s="21"/>
      <c r="E32" s="30"/>
      <c r="F32" s="21"/>
      <c r="G32" s="27"/>
      <c r="H32" s="21"/>
      <c r="I32" s="21"/>
      <c r="J32" s="21"/>
      <c r="K32" s="29" t="s">
        <v>104</v>
      </c>
      <c r="L32" s="23"/>
      <c r="M32" s="23"/>
    </row>
    <row r="33" spans="1:13" ht="13.5" thickBot="1" x14ac:dyDescent="0.25">
      <c r="A33" s="20"/>
      <c r="B33" s="20"/>
      <c r="C33" s="29" t="s">
        <v>103</v>
      </c>
      <c r="D33" s="21"/>
      <c r="E33" s="21"/>
      <c r="F33" s="21"/>
      <c r="G33" s="21"/>
      <c r="H33" s="21"/>
      <c r="I33" s="21"/>
      <c r="J33" s="21"/>
      <c r="K33" s="29" t="s">
        <v>104</v>
      </c>
      <c r="L33" s="23"/>
      <c r="M33" s="23"/>
    </row>
    <row r="34" spans="1:13" ht="13.5" thickTop="1" x14ac:dyDescent="0.2">
      <c r="A34" s="20"/>
      <c r="B34" s="20"/>
      <c r="C34" s="29" t="s">
        <v>103</v>
      </c>
      <c r="D34" s="21"/>
      <c r="E34" s="7"/>
      <c r="F34" s="8"/>
      <c r="G34" s="8"/>
      <c r="H34" s="8"/>
      <c r="I34" s="9"/>
      <c r="J34" s="21"/>
      <c r="K34" s="29" t="s">
        <v>104</v>
      </c>
      <c r="L34" s="23"/>
      <c r="M34" s="23"/>
    </row>
    <row r="35" spans="1:13" x14ac:dyDescent="0.2">
      <c r="A35" s="20"/>
      <c r="B35" s="20"/>
      <c r="C35" s="29" t="s">
        <v>103</v>
      </c>
      <c r="D35" s="21"/>
      <c r="E35" s="10"/>
      <c r="F35" s="6"/>
      <c r="G35" s="6"/>
      <c r="H35" s="6"/>
      <c r="I35" s="11"/>
      <c r="J35" s="21"/>
      <c r="K35" s="29" t="s">
        <v>104</v>
      </c>
      <c r="L35" s="23"/>
      <c r="M35" s="23"/>
    </row>
    <row r="36" spans="1:13" x14ac:dyDescent="0.2">
      <c r="A36" s="20"/>
      <c r="B36" s="20"/>
      <c r="C36" s="29" t="s">
        <v>103</v>
      </c>
      <c r="D36" s="21"/>
      <c r="E36" s="10"/>
      <c r="F36" s="6"/>
      <c r="G36" s="6"/>
      <c r="H36" s="6"/>
      <c r="I36" s="11"/>
      <c r="J36" s="21"/>
      <c r="K36" s="29" t="s">
        <v>104</v>
      </c>
      <c r="L36" s="23"/>
      <c r="M36" s="23"/>
    </row>
    <row r="37" spans="1:13" x14ac:dyDescent="0.2">
      <c r="A37" s="20"/>
      <c r="B37" s="20"/>
      <c r="C37" s="22" t="s">
        <v>260</v>
      </c>
      <c r="D37" s="21"/>
      <c r="E37" s="10"/>
      <c r="F37" s="6"/>
      <c r="G37" s="15" t="s">
        <v>105</v>
      </c>
      <c r="H37" s="6"/>
      <c r="I37" s="11"/>
      <c r="J37" s="21"/>
      <c r="K37" s="22" t="s">
        <v>275</v>
      </c>
      <c r="L37" s="23"/>
      <c r="M37" s="23"/>
    </row>
    <row r="38" spans="1:13" x14ac:dyDescent="0.2">
      <c r="A38" s="20"/>
      <c r="B38" s="20"/>
      <c r="C38" s="51">
        <f>G10</f>
        <v>118.6</v>
      </c>
      <c r="D38" s="21"/>
      <c r="E38" s="10"/>
      <c r="F38" s="6"/>
      <c r="G38" s="6"/>
      <c r="H38" s="6"/>
      <c r="I38" s="11"/>
      <c r="J38" s="21"/>
      <c r="K38" s="51">
        <f>G11</f>
        <v>117.8</v>
      </c>
      <c r="L38" s="23"/>
      <c r="M38" s="23"/>
    </row>
    <row r="39" spans="1:13" x14ac:dyDescent="0.2">
      <c r="A39" s="20"/>
      <c r="B39" s="20"/>
      <c r="C39" s="29" t="s">
        <v>103</v>
      </c>
      <c r="D39" s="21"/>
      <c r="E39" s="10"/>
      <c r="F39" s="6"/>
      <c r="G39" s="6"/>
      <c r="H39" s="6"/>
      <c r="I39" s="11"/>
      <c r="J39" s="21"/>
      <c r="K39" s="29" t="s">
        <v>104</v>
      </c>
      <c r="L39" s="23"/>
      <c r="M39" s="23"/>
    </row>
    <row r="40" spans="1:13" ht="13.5" thickBot="1" x14ac:dyDescent="0.25">
      <c r="A40" s="20"/>
      <c r="B40" s="20"/>
      <c r="C40" s="29" t="s">
        <v>103</v>
      </c>
      <c r="D40" s="21"/>
      <c r="E40" s="12"/>
      <c r="F40" s="13"/>
      <c r="G40" s="13"/>
      <c r="H40" s="13"/>
      <c r="I40" s="14"/>
      <c r="J40" s="21"/>
      <c r="K40" s="29" t="s">
        <v>104</v>
      </c>
      <c r="L40" s="23"/>
      <c r="M40" s="23"/>
    </row>
    <row r="41" spans="1:13" ht="13.5" thickTop="1" x14ac:dyDescent="0.2">
      <c r="A41" s="20"/>
      <c r="B41" s="20"/>
      <c r="C41" s="29" t="s">
        <v>103</v>
      </c>
      <c r="D41" s="21"/>
      <c r="E41" s="21"/>
      <c r="F41" s="21"/>
      <c r="G41" s="21"/>
      <c r="H41" s="21"/>
      <c r="I41" s="21"/>
      <c r="J41" s="21"/>
      <c r="K41" s="47">
        <f>K31*K38</f>
        <v>603136000</v>
      </c>
      <c r="L41" s="23"/>
      <c r="M41" s="23"/>
    </row>
    <row r="42" spans="1:13" x14ac:dyDescent="0.2">
      <c r="A42" s="20"/>
      <c r="B42" s="20"/>
      <c r="C42" s="52">
        <f>K9</f>
        <v>593000000</v>
      </c>
      <c r="D42" s="21"/>
      <c r="E42" s="26" t="s">
        <v>102</v>
      </c>
      <c r="F42" s="26" t="s">
        <v>102</v>
      </c>
      <c r="G42" s="27">
        <f>1+(G44*180/360)</f>
        <v>1.0169999999999999</v>
      </c>
      <c r="H42" s="26" t="s">
        <v>102</v>
      </c>
      <c r="I42" s="26" t="s">
        <v>102</v>
      </c>
      <c r="J42" s="48"/>
      <c r="K42" s="49">
        <f>C42*G42</f>
        <v>603081000</v>
      </c>
      <c r="L42" s="23"/>
      <c r="M42" s="23"/>
    </row>
    <row r="43" spans="1:13" x14ac:dyDescent="0.2">
      <c r="A43" s="20"/>
      <c r="B43" s="20"/>
      <c r="C43" s="50" t="s">
        <v>106</v>
      </c>
      <c r="D43" s="21"/>
      <c r="E43" s="30"/>
      <c r="F43" s="21"/>
      <c r="G43" s="27"/>
      <c r="H43" s="30"/>
      <c r="I43" s="21"/>
      <c r="J43" s="21"/>
      <c r="K43" s="154">
        <f>K41-K42</f>
        <v>55000</v>
      </c>
      <c r="L43" s="23"/>
      <c r="M43" s="23"/>
    </row>
    <row r="44" spans="1:13" x14ac:dyDescent="0.2">
      <c r="A44" s="20"/>
      <c r="B44" s="20"/>
      <c r="C44" s="21"/>
      <c r="D44" s="21"/>
      <c r="E44" s="21"/>
      <c r="F44" s="21"/>
      <c r="G44" s="38">
        <f>G13</f>
        <v>3.4000000000000002E-2</v>
      </c>
      <c r="H44" s="21"/>
      <c r="I44" s="21"/>
      <c r="J44" s="21"/>
      <c r="K44" s="21"/>
      <c r="L44" s="23"/>
      <c r="M44" s="23"/>
    </row>
    <row r="45" spans="1:13" ht="13.5" x14ac:dyDescent="0.25">
      <c r="A45" s="20"/>
      <c r="B45" s="20"/>
      <c r="C45" s="115" t="s">
        <v>95</v>
      </c>
      <c r="D45" s="21"/>
      <c r="E45" s="21"/>
      <c r="F45" s="21"/>
      <c r="G45" s="57" t="s">
        <v>207</v>
      </c>
      <c r="H45" s="21"/>
      <c r="I45" s="21"/>
      <c r="J45" s="21"/>
      <c r="K45" s="115" t="s">
        <v>96</v>
      </c>
      <c r="L45" s="23"/>
      <c r="M45" s="23"/>
    </row>
    <row r="46" spans="1:13" ht="13.5" thickBot="1" x14ac:dyDescent="0.25">
      <c r="A46" s="20"/>
      <c r="B46" s="34"/>
      <c r="C46" s="35"/>
      <c r="D46" s="35"/>
      <c r="E46" s="35"/>
      <c r="F46" s="35"/>
      <c r="G46" s="35"/>
      <c r="H46" s="35"/>
      <c r="I46" s="35"/>
      <c r="J46" s="35"/>
      <c r="K46" s="35"/>
      <c r="L46" s="37"/>
      <c r="M46" s="23"/>
    </row>
    <row r="47" spans="1:13" x14ac:dyDescent="0.2">
      <c r="A47" s="20"/>
      <c r="B47" s="21"/>
      <c r="C47" s="21"/>
      <c r="D47" s="21"/>
      <c r="E47" s="21"/>
      <c r="F47" s="21"/>
      <c r="G47" s="21"/>
      <c r="H47" s="21"/>
      <c r="I47" s="21"/>
      <c r="J47" s="21"/>
      <c r="K47" s="21"/>
      <c r="L47" s="21"/>
      <c r="M47" s="23"/>
    </row>
    <row r="48" spans="1:13" x14ac:dyDescent="0.2">
      <c r="A48" s="20"/>
      <c r="B48" s="257" t="s">
        <v>289</v>
      </c>
      <c r="C48" s="257"/>
      <c r="D48" s="257"/>
      <c r="E48" s="257"/>
      <c r="F48" s="257"/>
      <c r="G48" s="257"/>
      <c r="H48" s="257"/>
      <c r="I48" s="257"/>
      <c r="J48" s="257"/>
      <c r="K48" s="257"/>
      <c r="L48" s="257"/>
      <c r="M48" s="23"/>
    </row>
    <row r="49" spans="1:13" x14ac:dyDescent="0.2">
      <c r="A49" s="20"/>
      <c r="B49" s="257"/>
      <c r="C49" s="257"/>
      <c r="D49" s="257"/>
      <c r="E49" s="257"/>
      <c r="F49" s="257"/>
      <c r="G49" s="257"/>
      <c r="H49" s="257"/>
      <c r="I49" s="257"/>
      <c r="J49" s="257"/>
      <c r="K49" s="257"/>
      <c r="L49" s="257"/>
      <c r="M49" s="23"/>
    </row>
    <row r="50" spans="1:13" x14ac:dyDescent="0.2">
      <c r="A50" s="20"/>
      <c r="B50" s="259"/>
      <c r="C50" s="259"/>
      <c r="D50" s="259"/>
      <c r="E50" s="259"/>
      <c r="F50" s="259"/>
      <c r="G50" s="259"/>
      <c r="H50" s="259"/>
      <c r="I50" s="259"/>
      <c r="J50" s="259"/>
      <c r="K50" s="259"/>
      <c r="L50" s="259"/>
      <c r="M50" s="23"/>
    </row>
    <row r="51" spans="1:13" ht="13.5" thickBot="1" x14ac:dyDescent="0.25">
      <c r="A51" s="34"/>
      <c r="B51" s="35"/>
      <c r="C51" s="35"/>
      <c r="D51" s="35"/>
      <c r="E51" s="35"/>
      <c r="F51" s="35"/>
      <c r="G51" s="35"/>
      <c r="H51" s="35"/>
      <c r="I51" s="35"/>
      <c r="J51" s="35"/>
      <c r="K51" s="35"/>
      <c r="L51" s="35"/>
      <c r="M51" s="37"/>
    </row>
  </sheetData>
  <mergeCells count="6">
    <mergeCell ref="B2:L2"/>
    <mergeCell ref="C8:E8"/>
    <mergeCell ref="B48:L50"/>
    <mergeCell ref="B24:L25"/>
    <mergeCell ref="B15:L18"/>
    <mergeCell ref="B4:L6"/>
  </mergeCells>
  <phoneticPr fontId="0" type="noConversion"/>
  <printOptions horizontalCentered="1"/>
  <pageMargins left="0.75" right="0.75" top="1" bottom="1" header="0.5" footer="0.5"/>
  <pageSetup paperSize="283"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5">
      <c r="A2" s="2"/>
      <c r="B2" s="256" t="s">
        <v>446</v>
      </c>
      <c r="C2" s="261"/>
      <c r="D2" s="261"/>
      <c r="E2" s="261"/>
      <c r="F2" s="261"/>
      <c r="G2" s="261"/>
      <c r="H2" s="261"/>
      <c r="I2" s="261"/>
      <c r="J2" s="261"/>
      <c r="K2" s="261"/>
      <c r="L2" s="273"/>
      <c r="M2" s="4"/>
    </row>
    <row r="3" spans="1:13" x14ac:dyDescent="0.2">
      <c r="A3" s="20"/>
      <c r="B3" s="21"/>
      <c r="C3" s="21"/>
      <c r="D3" s="21"/>
      <c r="E3" s="21"/>
      <c r="F3" s="21"/>
      <c r="G3" s="21"/>
      <c r="H3" s="21"/>
      <c r="I3" s="21"/>
      <c r="J3" s="21"/>
      <c r="K3" s="21"/>
      <c r="L3" s="21"/>
      <c r="M3" s="23"/>
    </row>
    <row r="4" spans="1:13" x14ac:dyDescent="0.2">
      <c r="A4" s="20"/>
      <c r="B4" s="257" t="s">
        <v>291</v>
      </c>
      <c r="C4" s="257"/>
      <c r="D4" s="257"/>
      <c r="E4" s="257"/>
      <c r="F4" s="257"/>
      <c r="G4" s="257"/>
      <c r="H4" s="257"/>
      <c r="I4" s="257"/>
      <c r="J4" s="257"/>
      <c r="K4" s="257"/>
      <c r="L4" s="257"/>
      <c r="M4" s="23"/>
    </row>
    <row r="5" spans="1:13" x14ac:dyDescent="0.2">
      <c r="A5" s="20"/>
      <c r="B5" s="257"/>
      <c r="C5" s="257"/>
      <c r="D5" s="257"/>
      <c r="E5" s="257"/>
      <c r="F5" s="257"/>
      <c r="G5" s="257"/>
      <c r="H5" s="257"/>
      <c r="I5" s="257"/>
      <c r="J5" s="257"/>
      <c r="K5" s="257"/>
      <c r="L5" s="257"/>
      <c r="M5" s="23"/>
    </row>
    <row r="6" spans="1:13" x14ac:dyDescent="0.2">
      <c r="A6" s="20"/>
      <c r="B6" s="259"/>
      <c r="C6" s="259"/>
      <c r="D6" s="259"/>
      <c r="E6" s="259"/>
      <c r="F6" s="259"/>
      <c r="G6" s="259"/>
      <c r="H6" s="259"/>
      <c r="I6" s="259"/>
      <c r="J6" s="259"/>
      <c r="K6" s="259"/>
      <c r="L6" s="259"/>
      <c r="M6" s="23"/>
    </row>
    <row r="7" spans="1:13" x14ac:dyDescent="0.2">
      <c r="A7" s="20"/>
      <c r="B7" s="259"/>
      <c r="C7" s="259"/>
      <c r="D7" s="259"/>
      <c r="E7" s="259"/>
      <c r="F7" s="259"/>
      <c r="G7" s="259"/>
      <c r="H7" s="259"/>
      <c r="I7" s="259"/>
      <c r="J7" s="259"/>
      <c r="K7" s="259"/>
      <c r="L7" s="259"/>
      <c r="M7" s="23"/>
    </row>
    <row r="8" spans="1:13" x14ac:dyDescent="0.2">
      <c r="A8" s="20"/>
      <c r="B8" s="259"/>
      <c r="C8" s="259"/>
      <c r="D8" s="259"/>
      <c r="E8" s="259"/>
      <c r="F8" s="259"/>
      <c r="G8" s="259"/>
      <c r="H8" s="259"/>
      <c r="I8" s="259"/>
      <c r="J8" s="259"/>
      <c r="K8" s="259"/>
      <c r="L8" s="259"/>
      <c r="M8" s="23"/>
    </row>
    <row r="9" spans="1:13" x14ac:dyDescent="0.2">
      <c r="A9" s="20"/>
      <c r="B9" s="21"/>
      <c r="C9" s="21"/>
      <c r="D9" s="21"/>
      <c r="E9" s="21"/>
      <c r="F9" s="21"/>
      <c r="G9" s="21"/>
      <c r="H9" s="21"/>
      <c r="I9" s="21"/>
      <c r="J9" s="21"/>
      <c r="K9" s="21"/>
      <c r="L9" s="21"/>
      <c r="M9" s="23"/>
    </row>
    <row r="10" spans="1:13" x14ac:dyDescent="0.2">
      <c r="A10" s="20"/>
      <c r="B10" s="21"/>
      <c r="C10" s="274" t="s">
        <v>6</v>
      </c>
      <c r="D10" s="275"/>
      <c r="E10" s="275"/>
      <c r="F10" s="98"/>
      <c r="G10" s="80" t="s">
        <v>1</v>
      </c>
      <c r="H10" s="21"/>
      <c r="I10" s="21"/>
      <c r="J10" s="21"/>
      <c r="K10" s="80" t="s">
        <v>196</v>
      </c>
      <c r="L10" s="21"/>
      <c r="M10" s="23"/>
    </row>
    <row r="11" spans="1:13" x14ac:dyDescent="0.2">
      <c r="A11" s="20"/>
      <c r="B11" s="21"/>
      <c r="C11" s="99" t="s">
        <v>191</v>
      </c>
      <c r="D11" s="100"/>
      <c r="E11" s="100"/>
      <c r="F11" s="98"/>
      <c r="G11" s="101">
        <v>5000000</v>
      </c>
      <c r="H11" s="21"/>
      <c r="I11" s="21"/>
      <c r="J11" s="21"/>
      <c r="K11" s="105">
        <f>G11*G12</f>
        <v>593000000</v>
      </c>
      <c r="L11" s="21"/>
      <c r="M11" s="23"/>
    </row>
    <row r="12" spans="1:13" x14ac:dyDescent="0.2">
      <c r="A12" s="20"/>
      <c r="B12" s="21"/>
      <c r="C12" s="44" t="s">
        <v>255</v>
      </c>
      <c r="D12" s="21"/>
      <c r="E12" s="21"/>
      <c r="F12" s="21"/>
      <c r="G12" s="106">
        <v>118.6</v>
      </c>
      <c r="H12" s="21"/>
      <c r="I12" s="21"/>
      <c r="J12" s="21"/>
      <c r="K12" s="21"/>
      <c r="L12" s="21"/>
      <c r="M12" s="23"/>
    </row>
    <row r="13" spans="1:13" x14ac:dyDescent="0.2">
      <c r="A13" s="20"/>
      <c r="B13" s="21"/>
      <c r="C13" s="44" t="s">
        <v>256</v>
      </c>
      <c r="D13" s="21"/>
      <c r="E13" s="21"/>
      <c r="F13" s="21"/>
      <c r="G13" s="106">
        <v>117.8</v>
      </c>
      <c r="H13" s="21"/>
      <c r="I13" s="21"/>
      <c r="J13" s="21"/>
      <c r="K13" s="21"/>
      <c r="L13" s="21"/>
      <c r="M13" s="23"/>
    </row>
    <row r="14" spans="1:13" x14ac:dyDescent="0.2">
      <c r="A14" s="20"/>
      <c r="B14" s="21"/>
      <c r="C14" s="44" t="s">
        <v>258</v>
      </c>
      <c r="D14" s="21"/>
      <c r="E14" s="21"/>
      <c r="F14" s="21"/>
      <c r="G14" s="106">
        <v>118</v>
      </c>
      <c r="H14" s="21"/>
      <c r="I14" s="21"/>
      <c r="J14" s="21"/>
      <c r="K14" s="21"/>
      <c r="L14" s="21"/>
      <c r="M14" s="23"/>
    </row>
    <row r="15" spans="1:13" x14ac:dyDescent="0.2">
      <c r="A15" s="20"/>
      <c r="B15" s="21"/>
      <c r="C15" s="44" t="s">
        <v>193</v>
      </c>
      <c r="D15" s="21"/>
      <c r="E15" s="21"/>
      <c r="F15" s="21"/>
      <c r="G15" s="97">
        <v>4.8000000000000001E-2</v>
      </c>
      <c r="H15" s="21"/>
      <c r="I15" s="21"/>
      <c r="J15" s="21"/>
      <c r="K15" s="21"/>
      <c r="L15" s="21"/>
      <c r="M15" s="23"/>
    </row>
    <row r="16" spans="1:13" x14ac:dyDescent="0.2">
      <c r="A16" s="20"/>
      <c r="B16" s="21"/>
      <c r="C16" s="44" t="s">
        <v>194</v>
      </c>
      <c r="D16" s="21"/>
      <c r="E16" s="21"/>
      <c r="F16" s="21"/>
      <c r="G16" s="97">
        <v>3.4000000000000002E-2</v>
      </c>
      <c r="H16" s="21"/>
      <c r="I16" s="21"/>
      <c r="J16" s="21"/>
      <c r="K16" s="21"/>
      <c r="L16" s="21"/>
      <c r="M16" s="23"/>
    </row>
    <row r="17" spans="1:13" x14ac:dyDescent="0.2">
      <c r="A17" s="20"/>
      <c r="B17" s="21"/>
      <c r="C17" s="21"/>
      <c r="D17" s="21"/>
      <c r="E17" s="21"/>
      <c r="F17" s="21"/>
      <c r="G17" s="21"/>
      <c r="H17" s="21"/>
      <c r="I17" s="21"/>
      <c r="J17" s="21"/>
      <c r="K17" s="21"/>
      <c r="L17" s="21"/>
      <c r="M17" s="23"/>
    </row>
    <row r="18" spans="1:13" ht="12.75" customHeight="1" x14ac:dyDescent="0.2">
      <c r="A18" s="20"/>
      <c r="B18" s="276" t="s">
        <v>265</v>
      </c>
      <c r="C18" s="276"/>
      <c r="D18" s="276"/>
      <c r="E18" s="276"/>
      <c r="F18" s="276"/>
      <c r="G18" s="276"/>
      <c r="H18" s="276"/>
      <c r="I18" s="276"/>
      <c r="J18" s="276"/>
      <c r="K18" s="276"/>
      <c r="L18" s="276"/>
      <c r="M18" s="23"/>
    </row>
    <row r="19" spans="1:13" x14ac:dyDescent="0.2">
      <c r="A19" s="20"/>
      <c r="B19" s="276"/>
      <c r="C19" s="276"/>
      <c r="D19" s="276"/>
      <c r="E19" s="276"/>
      <c r="F19" s="276"/>
      <c r="G19" s="276"/>
      <c r="H19" s="276"/>
      <c r="I19" s="276"/>
      <c r="J19" s="276"/>
      <c r="K19" s="276"/>
      <c r="L19" s="276"/>
      <c r="M19" s="23"/>
    </row>
    <row r="20" spans="1:13" x14ac:dyDescent="0.2">
      <c r="A20" s="20"/>
      <c r="B20" s="277"/>
      <c r="C20" s="277"/>
      <c r="D20" s="277"/>
      <c r="E20" s="277"/>
      <c r="F20" s="277"/>
      <c r="G20" s="277"/>
      <c r="H20" s="277"/>
      <c r="I20" s="277"/>
      <c r="J20" s="277"/>
      <c r="K20" s="277"/>
      <c r="L20" s="277"/>
      <c r="M20" s="23"/>
    </row>
    <row r="21" spans="1:13" x14ac:dyDescent="0.2">
      <c r="A21" s="20"/>
      <c r="B21" s="259"/>
      <c r="C21" s="259"/>
      <c r="D21" s="259"/>
      <c r="E21" s="259"/>
      <c r="F21" s="259"/>
      <c r="G21" s="259"/>
      <c r="H21" s="259"/>
      <c r="I21" s="259"/>
      <c r="J21" s="259"/>
      <c r="K21" s="259"/>
      <c r="L21" s="259"/>
      <c r="M21" s="23"/>
    </row>
    <row r="22" spans="1:13" x14ac:dyDescent="0.2">
      <c r="A22" s="20"/>
      <c r="B22" s="21"/>
      <c r="C22" s="21"/>
      <c r="D22" s="21"/>
      <c r="E22" s="21"/>
      <c r="F22" s="21"/>
      <c r="G22" s="21"/>
      <c r="H22" s="21"/>
      <c r="I22" s="21"/>
      <c r="J22" s="21"/>
      <c r="K22" s="21"/>
      <c r="L22" s="21"/>
      <c r="M22" s="23"/>
    </row>
    <row r="23" spans="1:13" x14ac:dyDescent="0.2">
      <c r="A23" s="20"/>
      <c r="B23" s="21"/>
      <c r="C23" s="44" t="s">
        <v>257</v>
      </c>
      <c r="D23" s="21"/>
      <c r="E23" s="21"/>
      <c r="F23" s="21"/>
      <c r="G23" s="92">
        <f>G16-G15</f>
        <v>-1.3999999999999999E-2</v>
      </c>
      <c r="H23" s="21"/>
      <c r="I23" s="21"/>
      <c r="J23" s="21"/>
      <c r="K23" s="21"/>
      <c r="L23" s="21"/>
      <c r="M23" s="23"/>
    </row>
    <row r="24" spans="1:13" x14ac:dyDescent="0.2">
      <c r="A24" s="20"/>
      <c r="B24" s="21"/>
      <c r="C24" s="44" t="s">
        <v>209</v>
      </c>
      <c r="D24" s="21"/>
      <c r="E24" s="21"/>
      <c r="F24" s="21"/>
      <c r="G24" s="107">
        <f>(G12-G14)/(G14)*(360/180)</f>
        <v>1.0169491525423633E-2</v>
      </c>
      <c r="H24" s="21"/>
      <c r="I24" s="21"/>
      <c r="J24" s="21"/>
      <c r="K24" s="21"/>
      <c r="L24" s="21"/>
      <c r="M24" s="23"/>
    </row>
    <row r="25" spans="1:13" x14ac:dyDescent="0.2">
      <c r="A25" s="20"/>
      <c r="B25" s="21"/>
      <c r="C25" s="44" t="s">
        <v>259</v>
      </c>
      <c r="D25" s="21"/>
      <c r="E25" s="21"/>
      <c r="F25" s="21"/>
      <c r="G25" s="151">
        <f>G23+G24</f>
        <v>-3.8305084745763659E-3</v>
      </c>
      <c r="H25" s="21"/>
      <c r="I25" s="21"/>
      <c r="J25" s="21"/>
      <c r="K25" s="21"/>
      <c r="L25" s="21"/>
      <c r="M25" s="23"/>
    </row>
    <row r="26" spans="1:13" x14ac:dyDescent="0.2">
      <c r="A26" s="20"/>
      <c r="B26" s="21"/>
      <c r="C26" s="44"/>
      <c r="D26" s="21"/>
      <c r="E26" s="21"/>
      <c r="F26" s="21"/>
      <c r="G26" s="103"/>
      <c r="H26" s="21"/>
      <c r="I26" s="21"/>
      <c r="J26" s="21"/>
      <c r="K26" s="21"/>
      <c r="L26" s="21"/>
      <c r="M26" s="23"/>
    </row>
    <row r="27" spans="1:13" x14ac:dyDescent="0.2">
      <c r="A27" s="20"/>
      <c r="B27" s="257" t="s">
        <v>292</v>
      </c>
      <c r="C27" s="259"/>
      <c r="D27" s="259"/>
      <c r="E27" s="259"/>
      <c r="F27" s="259"/>
      <c r="G27" s="259"/>
      <c r="H27" s="259"/>
      <c r="I27" s="259"/>
      <c r="J27" s="259"/>
      <c r="K27" s="259"/>
      <c r="L27" s="259"/>
      <c r="M27" s="23"/>
    </row>
    <row r="28" spans="1:13" x14ac:dyDescent="0.2">
      <c r="A28" s="20"/>
      <c r="B28" s="259"/>
      <c r="C28" s="259"/>
      <c r="D28" s="259"/>
      <c r="E28" s="259"/>
      <c r="F28" s="259"/>
      <c r="G28" s="259"/>
      <c r="H28" s="259"/>
      <c r="I28" s="259"/>
      <c r="J28" s="259"/>
      <c r="K28" s="259"/>
      <c r="L28" s="259"/>
      <c r="M28" s="23"/>
    </row>
    <row r="29" spans="1:13" ht="13.5" thickBot="1" x14ac:dyDescent="0.25">
      <c r="A29" s="20"/>
      <c r="B29" s="21"/>
      <c r="C29" s="21"/>
      <c r="D29" s="21"/>
      <c r="E29" s="21"/>
      <c r="F29" s="21"/>
      <c r="G29" s="21"/>
      <c r="H29" s="21"/>
      <c r="I29" s="21"/>
      <c r="J29" s="21"/>
      <c r="K29" s="21"/>
      <c r="L29" s="21"/>
      <c r="M29" s="23"/>
    </row>
    <row r="30" spans="1:13" x14ac:dyDescent="0.2">
      <c r="A30" s="20"/>
      <c r="B30" s="17"/>
      <c r="C30" s="18"/>
      <c r="D30" s="18"/>
      <c r="E30" s="18"/>
      <c r="F30" s="18"/>
      <c r="G30" s="18"/>
      <c r="H30" s="18"/>
      <c r="I30" s="18"/>
      <c r="J30" s="18"/>
      <c r="K30" s="18"/>
      <c r="L30" s="19"/>
      <c r="M30" s="23"/>
    </row>
    <row r="31" spans="1:13" ht="13.5" x14ac:dyDescent="0.25">
      <c r="A31" s="20"/>
      <c r="B31" s="20"/>
      <c r="C31" s="21"/>
      <c r="D31" s="21"/>
      <c r="E31" s="21"/>
      <c r="F31" s="21"/>
      <c r="G31" s="57" t="s">
        <v>206</v>
      </c>
      <c r="H31" s="21"/>
      <c r="I31" s="21"/>
      <c r="J31" s="21"/>
      <c r="K31" s="21"/>
      <c r="L31" s="23"/>
      <c r="M31" s="23"/>
    </row>
    <row r="32" spans="1:13" x14ac:dyDescent="0.2">
      <c r="A32" s="20"/>
      <c r="B32" s="20"/>
      <c r="C32" s="40"/>
      <c r="D32" s="21"/>
      <c r="E32" s="21"/>
      <c r="F32" s="21"/>
      <c r="G32" s="38">
        <f>G15</f>
        <v>4.8000000000000001E-2</v>
      </c>
      <c r="H32" s="21"/>
      <c r="I32" s="21"/>
      <c r="J32" s="21"/>
      <c r="K32" s="40"/>
      <c r="L32" s="23"/>
      <c r="M32" s="23"/>
    </row>
    <row r="33" spans="1:13" x14ac:dyDescent="0.2">
      <c r="A33" s="20"/>
      <c r="B33" s="20"/>
      <c r="C33" s="22"/>
      <c r="D33" s="21"/>
      <c r="E33" s="21"/>
      <c r="F33" s="21"/>
      <c r="G33" s="24"/>
      <c r="H33" s="21"/>
      <c r="I33" s="21"/>
      <c r="J33" s="21"/>
      <c r="K33" s="22"/>
      <c r="L33" s="23"/>
      <c r="M33" s="23"/>
    </row>
    <row r="34" spans="1:13" x14ac:dyDescent="0.2">
      <c r="A34" s="20"/>
      <c r="B34" s="20"/>
      <c r="C34" s="117">
        <f>C45/C41</f>
        <v>5000000</v>
      </c>
      <c r="D34" s="21"/>
      <c r="E34" s="26" t="s">
        <v>102</v>
      </c>
      <c r="F34" s="26" t="s">
        <v>102</v>
      </c>
      <c r="G34" s="27">
        <f>1+(G32*180/360)</f>
        <v>1.024</v>
      </c>
      <c r="H34" s="26" t="s">
        <v>102</v>
      </c>
      <c r="I34" s="26" t="s">
        <v>102</v>
      </c>
      <c r="J34" s="21"/>
      <c r="K34" s="117">
        <f>C34*G34</f>
        <v>5120000</v>
      </c>
      <c r="L34" s="23"/>
      <c r="M34" s="23"/>
    </row>
    <row r="35" spans="1:13" x14ac:dyDescent="0.2">
      <c r="A35" s="20"/>
      <c r="B35" s="20"/>
      <c r="C35" s="29" t="s">
        <v>103</v>
      </c>
      <c r="D35" s="21"/>
      <c r="E35" s="30"/>
      <c r="F35" s="21"/>
      <c r="G35" s="27"/>
      <c r="H35" s="21"/>
      <c r="I35" s="21"/>
      <c r="J35" s="21"/>
      <c r="K35" s="29" t="s">
        <v>104</v>
      </c>
      <c r="L35" s="23"/>
      <c r="M35" s="23"/>
    </row>
    <row r="36" spans="1:13" ht="13.5" thickBot="1" x14ac:dyDescent="0.25">
      <c r="A36" s="20"/>
      <c r="B36" s="20"/>
      <c r="C36" s="29" t="s">
        <v>103</v>
      </c>
      <c r="D36" s="21"/>
      <c r="E36" s="21"/>
      <c r="F36" s="21"/>
      <c r="G36" s="21"/>
      <c r="H36" s="21"/>
      <c r="I36" s="21"/>
      <c r="J36" s="21"/>
      <c r="K36" s="29" t="s">
        <v>104</v>
      </c>
      <c r="L36" s="23"/>
      <c r="M36" s="23"/>
    </row>
    <row r="37" spans="1:13" ht="13.5" thickTop="1" x14ac:dyDescent="0.2">
      <c r="A37" s="20"/>
      <c r="B37" s="20"/>
      <c r="C37" s="29" t="s">
        <v>103</v>
      </c>
      <c r="D37" s="21"/>
      <c r="E37" s="7"/>
      <c r="F37" s="8"/>
      <c r="G37" s="8"/>
      <c r="H37" s="8"/>
      <c r="I37" s="9"/>
      <c r="J37" s="21"/>
      <c r="K37" s="29" t="s">
        <v>104</v>
      </c>
      <c r="L37" s="23"/>
      <c r="M37" s="23"/>
    </row>
    <row r="38" spans="1:13" x14ac:dyDescent="0.2">
      <c r="A38" s="20"/>
      <c r="B38" s="20"/>
      <c r="C38" s="29" t="s">
        <v>103</v>
      </c>
      <c r="D38" s="21"/>
      <c r="E38" s="10"/>
      <c r="F38" s="6"/>
      <c r="G38" s="6"/>
      <c r="H38" s="6"/>
      <c r="I38" s="11"/>
      <c r="J38" s="21"/>
      <c r="K38" s="29" t="s">
        <v>104</v>
      </c>
      <c r="L38" s="23"/>
      <c r="M38" s="23"/>
    </row>
    <row r="39" spans="1:13" x14ac:dyDescent="0.2">
      <c r="A39" s="20"/>
      <c r="B39" s="20"/>
      <c r="C39" s="29" t="s">
        <v>103</v>
      </c>
      <c r="D39" s="21"/>
      <c r="E39" s="10"/>
      <c r="F39" s="6"/>
      <c r="G39" s="6"/>
      <c r="H39" s="6"/>
      <c r="I39" s="11"/>
      <c r="J39" s="21"/>
      <c r="K39" s="53" t="s">
        <v>197</v>
      </c>
      <c r="L39" s="23"/>
      <c r="M39" s="23"/>
    </row>
    <row r="40" spans="1:13" x14ac:dyDescent="0.2">
      <c r="A40" s="20"/>
      <c r="B40" s="20"/>
      <c r="C40" s="22" t="s">
        <v>260</v>
      </c>
      <c r="D40" s="21"/>
      <c r="E40" s="10"/>
      <c r="F40" s="6"/>
      <c r="G40" s="15" t="s">
        <v>105</v>
      </c>
      <c r="H40" s="6"/>
      <c r="I40" s="11"/>
      <c r="J40" s="21"/>
      <c r="K40" s="54" t="s">
        <v>261</v>
      </c>
      <c r="L40" s="23"/>
      <c r="M40" s="23"/>
    </row>
    <row r="41" spans="1:13" x14ac:dyDescent="0.2">
      <c r="A41" s="20"/>
      <c r="B41" s="20"/>
      <c r="C41" s="51">
        <f>G12</f>
        <v>118.6</v>
      </c>
      <c r="D41" s="21"/>
      <c r="E41" s="10"/>
      <c r="F41" s="6"/>
      <c r="G41" s="6"/>
      <c r="H41" s="6"/>
      <c r="I41" s="11"/>
      <c r="J41" s="21"/>
      <c r="K41" s="51">
        <f>G14</f>
        <v>118</v>
      </c>
      <c r="L41" s="23"/>
      <c r="M41" s="23"/>
    </row>
    <row r="42" spans="1:13" x14ac:dyDescent="0.2">
      <c r="A42" s="20"/>
      <c r="B42" s="20"/>
      <c r="C42" s="29" t="s">
        <v>103</v>
      </c>
      <c r="D42" s="21"/>
      <c r="E42" s="10"/>
      <c r="F42" s="6"/>
      <c r="G42" s="6"/>
      <c r="H42" s="6"/>
      <c r="I42" s="11"/>
      <c r="J42" s="21"/>
      <c r="K42" s="29" t="s">
        <v>104</v>
      </c>
      <c r="L42" s="23"/>
      <c r="M42" s="23"/>
    </row>
    <row r="43" spans="1:13" ht="13.5" thickBot="1" x14ac:dyDescent="0.25">
      <c r="A43" s="20"/>
      <c r="B43" s="20"/>
      <c r="C43" s="29" t="s">
        <v>103</v>
      </c>
      <c r="D43" s="21"/>
      <c r="E43" s="12"/>
      <c r="F43" s="13"/>
      <c r="G43" s="13"/>
      <c r="H43" s="13"/>
      <c r="I43" s="14"/>
      <c r="J43" s="21"/>
      <c r="K43" s="29" t="s">
        <v>104</v>
      </c>
      <c r="L43" s="23"/>
      <c r="M43" s="23"/>
    </row>
    <row r="44" spans="1:13" ht="13.5" thickTop="1" x14ac:dyDescent="0.2">
      <c r="A44" s="20"/>
      <c r="B44" s="20"/>
      <c r="C44" s="29" t="s">
        <v>103</v>
      </c>
      <c r="D44" s="21"/>
      <c r="E44" s="21"/>
      <c r="F44" s="21"/>
      <c r="G44" s="21"/>
      <c r="H44" s="21"/>
      <c r="I44" s="21"/>
      <c r="J44" s="21"/>
      <c r="K44" s="47">
        <f>K34*K41</f>
        <v>604160000</v>
      </c>
      <c r="L44" s="23"/>
      <c r="M44" s="23"/>
    </row>
    <row r="45" spans="1:13" x14ac:dyDescent="0.2">
      <c r="A45" s="20"/>
      <c r="B45" s="20"/>
      <c r="C45" s="52">
        <f>K11</f>
        <v>593000000</v>
      </c>
      <c r="D45" s="21"/>
      <c r="E45" s="26" t="s">
        <v>102</v>
      </c>
      <c r="F45" s="26" t="s">
        <v>102</v>
      </c>
      <c r="G45" s="27">
        <f>1+(G47*180/360)</f>
        <v>1.0169999999999999</v>
      </c>
      <c r="H45" s="26" t="s">
        <v>102</v>
      </c>
      <c r="I45" s="26" t="s">
        <v>102</v>
      </c>
      <c r="J45" s="48"/>
      <c r="K45" s="49">
        <f>C45*G45</f>
        <v>603081000</v>
      </c>
      <c r="L45" s="23"/>
      <c r="M45" s="23"/>
    </row>
    <row r="46" spans="1:13" x14ac:dyDescent="0.2">
      <c r="A46" s="20"/>
      <c r="B46" s="20"/>
      <c r="C46" s="50" t="s">
        <v>106</v>
      </c>
      <c r="D46" s="21"/>
      <c r="E46" s="30"/>
      <c r="F46" s="21"/>
      <c r="G46" s="27"/>
      <c r="H46" s="30"/>
      <c r="I46" s="21"/>
      <c r="J46" s="21"/>
      <c r="K46" s="154">
        <f>K44-K45</f>
        <v>1079000</v>
      </c>
      <c r="L46" s="23"/>
      <c r="M46" s="23"/>
    </row>
    <row r="47" spans="1:13" x14ac:dyDescent="0.2">
      <c r="A47" s="20"/>
      <c r="B47" s="20"/>
      <c r="C47" s="21"/>
      <c r="D47" s="21"/>
      <c r="E47" s="21"/>
      <c r="F47" s="21"/>
      <c r="G47" s="38">
        <f>G16</f>
        <v>3.4000000000000002E-2</v>
      </c>
      <c r="H47" s="21"/>
      <c r="I47" s="21"/>
      <c r="J47" s="21"/>
      <c r="K47" s="21"/>
      <c r="L47" s="23"/>
      <c r="M47" s="23"/>
    </row>
    <row r="48" spans="1:13" ht="13.5" x14ac:dyDescent="0.25">
      <c r="A48" s="20"/>
      <c r="B48" s="20"/>
      <c r="C48" s="115" t="s">
        <v>95</v>
      </c>
      <c r="D48" s="21"/>
      <c r="E48" s="21"/>
      <c r="F48" s="21"/>
      <c r="G48" s="57" t="s">
        <v>207</v>
      </c>
      <c r="H48" s="21"/>
      <c r="I48" s="21"/>
      <c r="J48" s="21"/>
      <c r="K48" s="115" t="s">
        <v>96</v>
      </c>
      <c r="L48" s="23"/>
      <c r="M48" s="23"/>
    </row>
    <row r="49" spans="1:13" ht="13.5" thickBot="1" x14ac:dyDescent="0.25">
      <c r="A49" s="20"/>
      <c r="B49" s="34"/>
      <c r="C49" s="35"/>
      <c r="D49" s="35"/>
      <c r="E49" s="35"/>
      <c r="F49" s="35"/>
      <c r="G49" s="35"/>
      <c r="H49" s="35"/>
      <c r="I49" s="35"/>
      <c r="J49" s="35"/>
      <c r="K49" s="35"/>
      <c r="L49" s="37"/>
      <c r="M49" s="23"/>
    </row>
    <row r="50" spans="1:13" x14ac:dyDescent="0.2">
      <c r="A50" s="20"/>
      <c r="B50" s="21"/>
      <c r="C50" s="21"/>
      <c r="D50" s="21"/>
      <c r="E50" s="21"/>
      <c r="F50" s="21"/>
      <c r="G50" s="21"/>
      <c r="H50" s="21"/>
      <c r="I50" s="21"/>
      <c r="J50" s="21"/>
      <c r="K50" s="21"/>
      <c r="L50" s="21"/>
      <c r="M50" s="23"/>
    </row>
    <row r="51" spans="1:13" x14ac:dyDescent="0.2">
      <c r="A51" s="20"/>
      <c r="B51" s="257" t="s">
        <v>293</v>
      </c>
      <c r="C51" s="257"/>
      <c r="D51" s="257"/>
      <c r="E51" s="257"/>
      <c r="F51" s="257"/>
      <c r="G51" s="257"/>
      <c r="H51" s="257"/>
      <c r="I51" s="257"/>
      <c r="J51" s="257"/>
      <c r="K51" s="257"/>
      <c r="L51" s="257"/>
      <c r="M51" s="23"/>
    </row>
    <row r="52" spans="1:13" x14ac:dyDescent="0.2">
      <c r="A52" s="20"/>
      <c r="B52" s="257"/>
      <c r="C52" s="257"/>
      <c r="D52" s="257"/>
      <c r="E52" s="257"/>
      <c r="F52" s="257"/>
      <c r="G52" s="257"/>
      <c r="H52" s="257"/>
      <c r="I52" s="257"/>
      <c r="J52" s="257"/>
      <c r="K52" s="257"/>
      <c r="L52" s="257"/>
      <c r="M52" s="23"/>
    </row>
    <row r="53" spans="1:13" x14ac:dyDescent="0.2">
      <c r="A53" s="20"/>
      <c r="B53" s="108"/>
      <c r="C53" s="108"/>
      <c r="D53" s="108"/>
      <c r="E53" s="108"/>
      <c r="F53" s="108"/>
      <c r="G53" s="108"/>
      <c r="H53" s="108"/>
      <c r="I53" s="108"/>
      <c r="J53" s="108"/>
      <c r="K53" s="108"/>
      <c r="L53" s="108"/>
      <c r="M53" s="23"/>
    </row>
    <row r="54" spans="1:13" x14ac:dyDescent="0.2">
      <c r="A54" s="20"/>
      <c r="B54" s="257" t="s">
        <v>294</v>
      </c>
      <c r="C54" s="257"/>
      <c r="D54" s="257"/>
      <c r="E54" s="257"/>
      <c r="F54" s="257"/>
      <c r="G54" s="257"/>
      <c r="H54" s="257"/>
      <c r="I54" s="257"/>
      <c r="J54" s="257"/>
      <c r="K54" s="257"/>
      <c r="L54" s="257"/>
      <c r="M54" s="23"/>
    </row>
    <row r="55" spans="1:13" x14ac:dyDescent="0.2">
      <c r="A55" s="20"/>
      <c r="B55" s="257"/>
      <c r="C55" s="257"/>
      <c r="D55" s="257"/>
      <c r="E55" s="257"/>
      <c r="F55" s="257"/>
      <c r="G55" s="257"/>
      <c r="H55" s="257"/>
      <c r="I55" s="257"/>
      <c r="J55" s="257"/>
      <c r="K55" s="257"/>
      <c r="L55" s="257"/>
      <c r="M55" s="23"/>
    </row>
    <row r="56" spans="1:13" x14ac:dyDescent="0.2">
      <c r="A56" s="20"/>
      <c r="B56" s="259"/>
      <c r="C56" s="259"/>
      <c r="D56" s="259"/>
      <c r="E56" s="259"/>
      <c r="F56" s="259"/>
      <c r="G56" s="259"/>
      <c r="H56" s="259"/>
      <c r="I56" s="259"/>
      <c r="J56" s="259"/>
      <c r="K56" s="259"/>
      <c r="L56" s="259"/>
      <c r="M56" s="23"/>
    </row>
    <row r="57" spans="1:13" x14ac:dyDescent="0.2">
      <c r="A57" s="20"/>
      <c r="B57" s="272"/>
      <c r="C57" s="272"/>
      <c r="D57" s="272"/>
      <c r="E57" s="272"/>
      <c r="F57" s="272"/>
      <c r="G57" s="272"/>
      <c r="H57" s="272"/>
      <c r="I57" s="272"/>
      <c r="J57" s="272"/>
      <c r="K57" s="272"/>
      <c r="L57" s="272"/>
      <c r="M57" s="23"/>
    </row>
    <row r="58" spans="1:13" ht="13.5" thickBot="1" x14ac:dyDescent="0.25">
      <c r="A58" s="34"/>
      <c r="B58" s="35"/>
      <c r="C58" s="35"/>
      <c r="D58" s="35"/>
      <c r="E58" s="35"/>
      <c r="F58" s="35"/>
      <c r="G58" s="35"/>
      <c r="H58" s="35"/>
      <c r="I58" s="35"/>
      <c r="J58" s="35"/>
      <c r="K58" s="35"/>
      <c r="L58" s="35"/>
      <c r="M58" s="37"/>
    </row>
  </sheetData>
  <mergeCells count="7">
    <mergeCell ref="B54:L57"/>
    <mergeCell ref="B51:L52"/>
    <mergeCell ref="B27:L28"/>
    <mergeCell ref="B2:L2"/>
    <mergeCell ref="C10:E10"/>
    <mergeCell ref="B4:L8"/>
    <mergeCell ref="B18:L21"/>
  </mergeCells>
  <phoneticPr fontId="0" type="noConversion"/>
  <printOptions horizontalCentered="1"/>
  <pageMargins left="0.75" right="0.75" top="1" bottom="1" header="0.5" footer="0.5"/>
  <pageSetup paperSize="283"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heetViews>
  <sheetFormatPr defaultColWidth="9.140625" defaultRowHeight="12.75" x14ac:dyDescent="0.2"/>
  <cols>
    <col min="1" max="1" width="2.7109375" style="1" customWidth="1"/>
    <col min="2" max="2" width="2.7109375" style="3" customWidth="1"/>
    <col min="3" max="3" width="16.7109375" style="1" customWidth="1"/>
    <col min="4" max="4" width="2.7109375" style="1" customWidth="1"/>
    <col min="5" max="6" width="6.7109375" style="1" customWidth="1"/>
    <col min="7" max="7" width="14.7109375" style="1" customWidth="1"/>
    <col min="8" max="9" width="6.7109375" style="1" customWidth="1"/>
    <col min="10" max="10" width="2.7109375" style="1" customWidth="1"/>
    <col min="11" max="11" width="16.7109375" style="1" customWidth="1"/>
    <col min="12" max="13" width="2.7109375" style="1" customWidth="1"/>
    <col min="14" max="16384" width="9.140625" style="1"/>
  </cols>
  <sheetData>
    <row r="1" spans="1:13" x14ac:dyDescent="0.2">
      <c r="A1" s="17"/>
      <c r="B1" s="18"/>
      <c r="C1" s="18"/>
      <c r="D1" s="18"/>
      <c r="E1" s="18"/>
      <c r="F1" s="18"/>
      <c r="G1" s="18"/>
      <c r="H1" s="18"/>
      <c r="I1" s="18"/>
      <c r="J1" s="18"/>
      <c r="K1" s="18"/>
      <c r="L1" s="18"/>
      <c r="M1" s="19"/>
    </row>
    <row r="2" spans="1:13" ht="18.75" x14ac:dyDescent="0.2">
      <c r="A2" s="2"/>
      <c r="B2" s="256" t="s">
        <v>380</v>
      </c>
      <c r="C2" s="279"/>
      <c r="D2" s="279"/>
      <c r="E2" s="279"/>
      <c r="F2" s="279"/>
      <c r="G2" s="279"/>
      <c r="H2" s="279"/>
      <c r="I2" s="279"/>
      <c r="J2" s="279"/>
      <c r="K2" s="279"/>
      <c r="L2" s="280"/>
      <c r="M2" s="4"/>
    </row>
    <row r="3" spans="1:13" x14ac:dyDescent="0.2">
      <c r="A3" s="20"/>
      <c r="B3" s="21"/>
      <c r="C3" s="21"/>
      <c r="D3" s="21"/>
      <c r="E3" s="21"/>
      <c r="F3" s="21"/>
      <c r="G3" s="21"/>
      <c r="H3" s="21"/>
      <c r="I3" s="21"/>
      <c r="J3" s="21"/>
      <c r="K3" s="21"/>
      <c r="L3" s="21"/>
      <c r="M3" s="23"/>
    </row>
    <row r="4" spans="1:13" x14ac:dyDescent="0.2">
      <c r="A4" s="20"/>
      <c r="B4" s="278" t="s">
        <v>370</v>
      </c>
      <c r="C4" s="278"/>
      <c r="D4" s="278"/>
      <c r="E4" s="278"/>
      <c r="F4" s="278"/>
      <c r="G4" s="278"/>
      <c r="H4" s="278"/>
      <c r="I4" s="278"/>
      <c r="J4" s="278"/>
      <c r="K4" s="278"/>
      <c r="L4" s="278"/>
      <c r="M4" s="23"/>
    </row>
    <row r="5" spans="1:13" x14ac:dyDescent="0.2">
      <c r="A5" s="20"/>
      <c r="B5" s="278"/>
      <c r="C5" s="278"/>
      <c r="D5" s="278"/>
      <c r="E5" s="278"/>
      <c r="F5" s="278"/>
      <c r="G5" s="278"/>
      <c r="H5" s="278"/>
      <c r="I5" s="278"/>
      <c r="J5" s="278"/>
      <c r="K5" s="278"/>
      <c r="L5" s="278"/>
      <c r="M5" s="23"/>
    </row>
    <row r="6" spans="1:13" x14ac:dyDescent="0.2">
      <c r="A6" s="20"/>
      <c r="B6" s="278"/>
      <c r="C6" s="278"/>
      <c r="D6" s="278"/>
      <c r="E6" s="278"/>
      <c r="F6" s="278"/>
      <c r="G6" s="278"/>
      <c r="H6" s="278"/>
      <c r="I6" s="278"/>
      <c r="J6" s="278"/>
      <c r="K6" s="278"/>
      <c r="L6" s="278"/>
      <c r="M6" s="23"/>
    </row>
    <row r="7" spans="1:13" x14ac:dyDescent="0.2">
      <c r="A7" s="20"/>
      <c r="B7" s="98"/>
      <c r="C7" s="98"/>
      <c r="D7" s="98"/>
      <c r="E7" s="98"/>
      <c r="F7" s="98"/>
      <c r="G7" s="98"/>
      <c r="H7" s="98"/>
      <c r="I7" s="98"/>
      <c r="J7" s="98"/>
      <c r="K7" s="98"/>
      <c r="L7" s="98"/>
      <c r="M7" s="23"/>
    </row>
    <row r="8" spans="1:13" x14ac:dyDescent="0.2">
      <c r="A8" s="20"/>
      <c r="B8" s="40"/>
      <c r="C8" s="274" t="s">
        <v>6</v>
      </c>
      <c r="D8" s="275"/>
      <c r="E8" s="275"/>
      <c r="F8" s="98"/>
      <c r="G8" s="80" t="s">
        <v>1</v>
      </c>
      <c r="H8" s="98"/>
      <c r="I8" s="98"/>
      <c r="J8" s="98"/>
      <c r="K8" s="98"/>
      <c r="L8" s="98"/>
      <c r="M8" s="23"/>
    </row>
    <row r="9" spans="1:13" x14ac:dyDescent="0.2">
      <c r="A9" s="20"/>
      <c r="B9" s="40"/>
      <c r="C9" s="99" t="s">
        <v>191</v>
      </c>
      <c r="D9" s="100"/>
      <c r="E9" s="100"/>
      <c r="F9" s="98"/>
      <c r="G9" s="101">
        <v>5000000</v>
      </c>
      <c r="H9" s="98"/>
      <c r="I9" s="98"/>
      <c r="J9" s="98"/>
      <c r="K9" s="98"/>
      <c r="L9" s="98"/>
      <c r="M9" s="23"/>
    </row>
    <row r="10" spans="1:13" x14ac:dyDescent="0.2">
      <c r="A10" s="20"/>
      <c r="B10" s="40"/>
      <c r="C10" s="44" t="s">
        <v>186</v>
      </c>
      <c r="D10" s="97"/>
      <c r="E10" s="98"/>
      <c r="F10" s="98"/>
      <c r="G10" s="102">
        <v>6.1719999999999997</v>
      </c>
      <c r="H10" s="98"/>
      <c r="I10" s="98"/>
      <c r="J10" s="98"/>
      <c r="K10" s="98"/>
      <c r="L10" s="98"/>
      <c r="M10" s="23"/>
    </row>
    <row r="11" spans="1:13" x14ac:dyDescent="0.2">
      <c r="A11" s="20"/>
      <c r="B11" s="40"/>
      <c r="C11" s="44" t="s">
        <v>189</v>
      </c>
      <c r="D11" s="97"/>
      <c r="E11" s="98"/>
      <c r="F11" s="98"/>
      <c r="G11" s="102">
        <v>6.1980000000000004</v>
      </c>
      <c r="H11" s="278"/>
      <c r="I11" s="278"/>
      <c r="J11" s="278"/>
      <c r="K11" s="278"/>
      <c r="L11" s="98"/>
      <c r="M11" s="23"/>
    </row>
    <row r="12" spans="1:13" x14ac:dyDescent="0.2">
      <c r="A12" s="20"/>
      <c r="B12" s="98"/>
      <c r="C12" s="99" t="s">
        <v>187</v>
      </c>
      <c r="D12" s="98"/>
      <c r="E12" s="98"/>
      <c r="F12" s="98"/>
      <c r="G12" s="81">
        <v>0.03</v>
      </c>
      <c r="H12" s="281"/>
      <c r="I12" s="281"/>
      <c r="J12" s="281"/>
      <c r="K12" s="281"/>
      <c r="L12" s="98"/>
      <c r="M12" s="23"/>
    </row>
    <row r="13" spans="1:13" x14ac:dyDescent="0.2">
      <c r="A13" s="20"/>
      <c r="B13" s="98"/>
      <c r="C13" s="99" t="s">
        <v>188</v>
      </c>
      <c r="D13" s="98"/>
      <c r="E13" s="98"/>
      <c r="F13" s="98"/>
      <c r="G13" s="81">
        <v>0.05</v>
      </c>
      <c r="H13" s="98"/>
      <c r="I13" s="98"/>
      <c r="J13" s="98"/>
      <c r="K13" s="98"/>
      <c r="L13" s="98"/>
      <c r="M13" s="23"/>
    </row>
    <row r="14" spans="1:13" x14ac:dyDescent="0.2">
      <c r="A14" s="20"/>
      <c r="B14" s="21"/>
      <c r="C14" s="21"/>
      <c r="D14" s="21"/>
      <c r="E14" s="21"/>
      <c r="F14" s="21"/>
      <c r="G14" s="21"/>
      <c r="H14" s="21"/>
      <c r="I14" s="21"/>
      <c r="J14" s="21"/>
      <c r="K14" s="21"/>
      <c r="L14" s="21"/>
      <c r="M14" s="23"/>
    </row>
    <row r="15" spans="1:13" ht="12.75" customHeight="1" x14ac:dyDescent="0.2">
      <c r="A15" s="20"/>
      <c r="B15" s="276" t="s">
        <v>265</v>
      </c>
      <c r="C15" s="276"/>
      <c r="D15" s="276"/>
      <c r="E15" s="276"/>
      <c r="F15" s="276"/>
      <c r="G15" s="276"/>
      <c r="H15" s="276"/>
      <c r="I15" s="276"/>
      <c r="J15" s="276"/>
      <c r="K15" s="276"/>
      <c r="L15" s="276"/>
      <c r="M15" s="23"/>
    </row>
    <row r="16" spans="1:13" x14ac:dyDescent="0.2">
      <c r="A16" s="20"/>
      <c r="B16" s="276"/>
      <c r="C16" s="276"/>
      <c r="D16" s="276"/>
      <c r="E16" s="276"/>
      <c r="F16" s="276"/>
      <c r="G16" s="276"/>
      <c r="H16" s="276"/>
      <c r="I16" s="276"/>
      <c r="J16" s="276"/>
      <c r="K16" s="276"/>
      <c r="L16" s="276"/>
      <c r="M16" s="23"/>
    </row>
    <row r="17" spans="1:13" x14ac:dyDescent="0.2">
      <c r="A17" s="20"/>
      <c r="B17" s="277"/>
      <c r="C17" s="277"/>
      <c r="D17" s="277"/>
      <c r="E17" s="277"/>
      <c r="F17" s="277"/>
      <c r="G17" s="277"/>
      <c r="H17" s="277"/>
      <c r="I17" s="277"/>
      <c r="J17" s="277"/>
      <c r="K17" s="277"/>
      <c r="L17" s="277"/>
      <c r="M17" s="23"/>
    </row>
    <row r="18" spans="1:13" x14ac:dyDescent="0.2">
      <c r="A18" s="20"/>
      <c r="B18" s="259"/>
      <c r="C18" s="259"/>
      <c r="D18" s="259"/>
      <c r="E18" s="259"/>
      <c r="F18" s="259"/>
      <c r="G18" s="259"/>
      <c r="H18" s="259"/>
      <c r="I18" s="259"/>
      <c r="J18" s="259"/>
      <c r="K18" s="259"/>
      <c r="L18" s="259"/>
      <c r="M18" s="23"/>
    </row>
    <row r="19" spans="1:13" x14ac:dyDescent="0.2">
      <c r="A19" s="20"/>
      <c r="B19" s="21"/>
      <c r="C19" s="21"/>
      <c r="D19" s="21"/>
      <c r="E19" s="21"/>
      <c r="F19" s="21"/>
      <c r="G19" s="21"/>
      <c r="H19" s="21"/>
      <c r="I19" s="21"/>
      <c r="J19" s="21"/>
      <c r="K19" s="21"/>
      <c r="L19" s="21"/>
      <c r="M19" s="23"/>
    </row>
    <row r="20" spans="1:13" x14ac:dyDescent="0.2">
      <c r="A20" s="20"/>
      <c r="B20" s="21"/>
      <c r="C20" s="44" t="s">
        <v>100</v>
      </c>
      <c r="D20" s="21"/>
      <c r="E20" s="21"/>
      <c r="F20" s="21"/>
      <c r="G20" s="92">
        <f>G13-G12</f>
        <v>2.0000000000000004E-2</v>
      </c>
      <c r="H20" s="21"/>
      <c r="I20" s="21"/>
      <c r="J20" s="21"/>
      <c r="K20" s="21"/>
      <c r="L20" s="21"/>
      <c r="M20" s="23"/>
    </row>
    <row r="21" spans="1:13" x14ac:dyDescent="0.2">
      <c r="A21" s="20"/>
      <c r="B21" s="21"/>
      <c r="C21" s="44" t="s">
        <v>262</v>
      </c>
      <c r="D21" s="21"/>
      <c r="E21" s="21"/>
      <c r="F21" s="21"/>
      <c r="G21" s="91">
        <f>(G10-G11)/(G11)*(360/90)</f>
        <v>-1.6779606324621291E-2</v>
      </c>
      <c r="H21" s="21"/>
      <c r="I21" s="21"/>
      <c r="J21" s="21"/>
      <c r="K21" s="21"/>
      <c r="L21" s="21"/>
      <c r="M21" s="23"/>
    </row>
    <row r="22" spans="1:13" x14ac:dyDescent="0.2">
      <c r="A22" s="20"/>
      <c r="B22" s="21"/>
      <c r="C22" s="44" t="s">
        <v>101</v>
      </c>
      <c r="D22" s="21"/>
      <c r="E22" s="21"/>
      <c r="F22" s="21"/>
      <c r="G22" s="150">
        <f>G20+G21</f>
        <v>3.2203936753787132E-3</v>
      </c>
      <c r="H22" s="21"/>
      <c r="I22" s="21"/>
      <c r="J22" s="21"/>
      <c r="K22" s="21"/>
      <c r="L22" s="21"/>
      <c r="M22" s="23"/>
    </row>
    <row r="23" spans="1:13" x14ac:dyDescent="0.2">
      <c r="A23" s="20"/>
      <c r="B23" s="21"/>
      <c r="C23" s="44"/>
      <c r="D23" s="21"/>
      <c r="E23" s="21"/>
      <c r="F23" s="21"/>
      <c r="G23" s="103"/>
      <c r="H23" s="21"/>
      <c r="I23" s="21"/>
      <c r="J23" s="21"/>
      <c r="K23" s="21"/>
      <c r="L23" s="21"/>
      <c r="M23" s="23"/>
    </row>
    <row r="24" spans="1:13" x14ac:dyDescent="0.2">
      <c r="A24" s="20"/>
      <c r="B24" s="257" t="s">
        <v>320</v>
      </c>
      <c r="C24" s="259"/>
      <c r="D24" s="259"/>
      <c r="E24" s="259"/>
      <c r="F24" s="259"/>
      <c r="G24" s="259"/>
      <c r="H24" s="259"/>
      <c r="I24" s="259"/>
      <c r="J24" s="259"/>
      <c r="K24" s="259"/>
      <c r="L24" s="259"/>
      <c r="M24" s="23"/>
    </row>
    <row r="25" spans="1:13" x14ac:dyDescent="0.2">
      <c r="A25" s="20"/>
      <c r="B25" s="259"/>
      <c r="C25" s="259"/>
      <c r="D25" s="259"/>
      <c r="E25" s="259"/>
      <c r="F25" s="259"/>
      <c r="G25" s="259"/>
      <c r="H25" s="259"/>
      <c r="I25" s="259"/>
      <c r="J25" s="259"/>
      <c r="K25" s="259"/>
      <c r="L25" s="259"/>
      <c r="M25" s="23"/>
    </row>
    <row r="26" spans="1:13" ht="13.5" thickBot="1" x14ac:dyDescent="0.25">
      <c r="A26" s="20"/>
      <c r="B26" s="21"/>
      <c r="C26" s="21"/>
      <c r="D26" s="21"/>
      <c r="E26" s="21"/>
      <c r="F26" s="21"/>
      <c r="G26" s="21"/>
      <c r="H26" s="21"/>
      <c r="I26" s="21"/>
      <c r="J26" s="21"/>
      <c r="K26" s="21"/>
      <c r="L26" s="21"/>
      <c r="M26" s="23"/>
    </row>
    <row r="27" spans="1:13" x14ac:dyDescent="0.2">
      <c r="A27" s="20"/>
      <c r="B27" s="17"/>
      <c r="C27" s="18"/>
      <c r="D27" s="18"/>
      <c r="E27" s="18"/>
      <c r="F27" s="18"/>
      <c r="G27" s="18"/>
      <c r="H27" s="18"/>
      <c r="I27" s="18"/>
      <c r="J27" s="18"/>
      <c r="K27" s="18"/>
      <c r="L27" s="19"/>
      <c r="M27" s="23"/>
    </row>
    <row r="28" spans="1:13" ht="13.5" x14ac:dyDescent="0.25">
      <c r="A28" s="20"/>
      <c r="B28" s="20"/>
      <c r="C28" s="21"/>
      <c r="D28" s="21"/>
      <c r="E28" s="21"/>
      <c r="F28" s="21"/>
      <c r="G28" s="57" t="s">
        <v>205</v>
      </c>
      <c r="H28" s="21"/>
      <c r="I28" s="21"/>
      <c r="J28" s="21"/>
      <c r="K28" s="21"/>
      <c r="L28" s="23"/>
      <c r="M28" s="23"/>
    </row>
    <row r="29" spans="1:13" x14ac:dyDescent="0.2">
      <c r="A29" s="20"/>
      <c r="B29" s="20"/>
      <c r="C29" s="115" t="s">
        <v>95</v>
      </c>
      <c r="D29" s="21"/>
      <c r="E29" s="21"/>
      <c r="F29" s="21"/>
      <c r="G29" s="38">
        <f>G12</f>
        <v>0.03</v>
      </c>
      <c r="H29" s="21"/>
      <c r="I29" s="21"/>
      <c r="J29" s="21"/>
      <c r="K29" s="115" t="s">
        <v>96</v>
      </c>
      <c r="L29" s="23"/>
      <c r="M29" s="23"/>
    </row>
    <row r="30" spans="1:13" x14ac:dyDescent="0.2">
      <c r="A30" s="20"/>
      <c r="B30" s="20"/>
      <c r="C30" s="22"/>
      <c r="D30" s="21"/>
      <c r="E30" s="21"/>
      <c r="F30" s="21"/>
      <c r="G30" s="24"/>
      <c r="H30" s="21"/>
      <c r="I30" s="21"/>
      <c r="J30" s="21"/>
      <c r="K30" s="22"/>
      <c r="L30" s="23"/>
      <c r="M30" s="23"/>
    </row>
    <row r="31" spans="1:13" x14ac:dyDescent="0.2">
      <c r="A31" s="20"/>
      <c r="B31" s="20"/>
      <c r="C31" s="25">
        <v>5000000</v>
      </c>
      <c r="D31" s="21"/>
      <c r="E31" s="26" t="s">
        <v>102</v>
      </c>
      <c r="F31" s="26" t="s">
        <v>102</v>
      </c>
      <c r="G31" s="27">
        <f>1+(G29*90/360)</f>
        <v>1.0075000000000001</v>
      </c>
      <c r="H31" s="26" t="s">
        <v>102</v>
      </c>
      <c r="I31" s="26" t="s">
        <v>102</v>
      </c>
      <c r="J31" s="21"/>
      <c r="K31" s="28">
        <f>C31*G31</f>
        <v>5037500</v>
      </c>
      <c r="L31" s="23"/>
      <c r="M31" s="23"/>
    </row>
    <row r="32" spans="1:13" x14ac:dyDescent="0.2">
      <c r="A32" s="20"/>
      <c r="B32" s="20"/>
      <c r="C32" s="29" t="s">
        <v>104</v>
      </c>
      <c r="D32" s="21"/>
      <c r="E32" s="30"/>
      <c r="F32" s="21"/>
      <c r="G32" s="27"/>
      <c r="H32" s="21"/>
      <c r="I32" s="21"/>
      <c r="J32" s="21"/>
      <c r="K32" s="31">
        <f>K42/K38</f>
        <v>5041263.3107454013</v>
      </c>
      <c r="L32" s="23"/>
      <c r="M32" s="23"/>
    </row>
    <row r="33" spans="1:13" ht="13.5" thickBot="1" x14ac:dyDescent="0.25">
      <c r="A33" s="20"/>
      <c r="B33" s="20"/>
      <c r="C33" s="29" t="s">
        <v>104</v>
      </c>
      <c r="D33" s="21"/>
      <c r="E33" s="21"/>
      <c r="F33" s="21"/>
      <c r="G33" s="21"/>
      <c r="H33" s="21"/>
      <c r="I33" s="21"/>
      <c r="J33" s="21"/>
      <c r="K33" s="148">
        <f>K32-K31</f>
        <v>3763.3107454013079</v>
      </c>
      <c r="L33" s="23"/>
      <c r="M33" s="23"/>
    </row>
    <row r="34" spans="1:13" ht="13.5" thickTop="1" x14ac:dyDescent="0.2">
      <c r="A34" s="20"/>
      <c r="B34" s="20"/>
      <c r="C34" s="29" t="s">
        <v>104</v>
      </c>
      <c r="D34" s="21"/>
      <c r="E34" s="7"/>
      <c r="F34" s="8"/>
      <c r="G34" s="8"/>
      <c r="H34" s="8"/>
      <c r="I34" s="9"/>
      <c r="J34" s="21"/>
      <c r="K34" s="29" t="s">
        <v>103</v>
      </c>
      <c r="L34" s="23"/>
      <c r="M34" s="23"/>
    </row>
    <row r="35" spans="1:13" x14ac:dyDescent="0.2">
      <c r="A35" s="20"/>
      <c r="B35" s="20"/>
      <c r="C35" s="29" t="s">
        <v>104</v>
      </c>
      <c r="D35" s="21"/>
      <c r="E35" s="10"/>
      <c r="F35" s="6"/>
      <c r="G35" s="6"/>
      <c r="H35" s="6"/>
      <c r="I35" s="11"/>
      <c r="J35" s="21"/>
      <c r="K35" s="29" t="s">
        <v>103</v>
      </c>
      <c r="L35" s="23"/>
      <c r="M35" s="23"/>
    </row>
    <row r="36" spans="1:13" x14ac:dyDescent="0.2">
      <c r="A36" s="20"/>
      <c r="B36" s="20"/>
      <c r="C36" s="29" t="s">
        <v>104</v>
      </c>
      <c r="D36" s="21"/>
      <c r="E36" s="10"/>
      <c r="F36" s="6"/>
      <c r="G36" s="6"/>
      <c r="H36" s="6"/>
      <c r="I36" s="11"/>
      <c r="J36" s="21"/>
      <c r="K36" s="29" t="s">
        <v>103</v>
      </c>
      <c r="L36" s="23"/>
      <c r="M36" s="23"/>
    </row>
    <row r="37" spans="1:13" x14ac:dyDescent="0.2">
      <c r="A37" s="20"/>
      <c r="B37" s="20"/>
      <c r="C37" s="22" t="s">
        <v>98</v>
      </c>
      <c r="D37" s="21"/>
      <c r="E37" s="10"/>
      <c r="F37" s="6"/>
      <c r="G37" s="15" t="s">
        <v>94</v>
      </c>
      <c r="H37" s="6"/>
      <c r="I37" s="11"/>
      <c r="J37" s="21"/>
      <c r="K37" s="22" t="s">
        <v>190</v>
      </c>
      <c r="L37" s="23"/>
      <c r="M37" s="23"/>
    </row>
    <row r="38" spans="1:13" x14ac:dyDescent="0.2">
      <c r="A38" s="20"/>
      <c r="B38" s="20"/>
      <c r="C38" s="39">
        <f>G10</f>
        <v>6.1719999999999997</v>
      </c>
      <c r="D38" s="21"/>
      <c r="E38" s="10"/>
      <c r="F38" s="6"/>
      <c r="G38" s="6"/>
      <c r="H38" s="6"/>
      <c r="I38" s="11"/>
      <c r="J38" s="21"/>
      <c r="K38" s="39">
        <f>G11</f>
        <v>6.1980000000000004</v>
      </c>
      <c r="L38" s="23"/>
      <c r="M38" s="23"/>
    </row>
    <row r="39" spans="1:13" x14ac:dyDescent="0.2">
      <c r="A39" s="20"/>
      <c r="B39" s="20"/>
      <c r="C39" s="29" t="s">
        <v>104</v>
      </c>
      <c r="D39" s="21"/>
      <c r="E39" s="10"/>
      <c r="F39" s="6"/>
      <c r="G39" s="6"/>
      <c r="H39" s="6"/>
      <c r="I39" s="11"/>
      <c r="J39" s="21"/>
      <c r="K39" s="29" t="s">
        <v>103</v>
      </c>
      <c r="L39" s="23"/>
      <c r="M39" s="23"/>
    </row>
    <row r="40" spans="1:13" ht="13.5" thickBot="1" x14ac:dyDescent="0.25">
      <c r="A40" s="20"/>
      <c r="B40" s="20"/>
      <c r="C40" s="29" t="s">
        <v>104</v>
      </c>
      <c r="D40" s="21"/>
      <c r="E40" s="12"/>
      <c r="F40" s="13"/>
      <c r="G40" s="13"/>
      <c r="H40" s="13"/>
      <c r="I40" s="14"/>
      <c r="J40" s="21"/>
      <c r="K40" s="29" t="s">
        <v>103</v>
      </c>
      <c r="L40" s="23"/>
      <c r="M40" s="23"/>
    </row>
    <row r="41" spans="1:13" ht="13.5" thickTop="1" x14ac:dyDescent="0.2">
      <c r="A41" s="20"/>
      <c r="B41" s="20"/>
      <c r="C41" s="29" t="s">
        <v>104</v>
      </c>
      <c r="D41" s="21"/>
      <c r="E41" s="21"/>
      <c r="F41" s="21"/>
      <c r="G41" s="21"/>
      <c r="H41" s="21"/>
      <c r="I41" s="21"/>
      <c r="J41" s="21"/>
      <c r="K41" s="29" t="s">
        <v>103</v>
      </c>
      <c r="L41" s="23"/>
      <c r="M41" s="23"/>
    </row>
    <row r="42" spans="1:13" x14ac:dyDescent="0.2">
      <c r="A42" s="20"/>
      <c r="B42" s="20"/>
      <c r="C42" s="33">
        <f>C31*C38</f>
        <v>30860000</v>
      </c>
      <c r="D42" s="21"/>
      <c r="E42" s="26" t="s">
        <v>102</v>
      </c>
      <c r="F42" s="26" t="s">
        <v>102</v>
      </c>
      <c r="G42" s="27">
        <f>1+(G44*90/360)</f>
        <v>1.0125</v>
      </c>
      <c r="H42" s="26" t="s">
        <v>102</v>
      </c>
      <c r="I42" s="26" t="s">
        <v>102</v>
      </c>
      <c r="J42" s="21"/>
      <c r="K42" s="36">
        <f>C42*G42</f>
        <v>31245750</v>
      </c>
      <c r="L42" s="23"/>
      <c r="M42" s="23"/>
    </row>
    <row r="43" spans="1:13" x14ac:dyDescent="0.2">
      <c r="A43" s="20"/>
      <c r="B43" s="20"/>
      <c r="C43" s="33"/>
      <c r="D43" s="21"/>
      <c r="E43" s="30"/>
      <c r="F43" s="21"/>
      <c r="G43" s="27"/>
      <c r="H43" s="30"/>
      <c r="I43" s="21"/>
      <c r="J43" s="21"/>
      <c r="K43" s="36"/>
      <c r="L43" s="23"/>
      <c r="M43" s="23"/>
    </row>
    <row r="44" spans="1:13" x14ac:dyDescent="0.2">
      <c r="A44" s="20"/>
      <c r="B44" s="20"/>
      <c r="C44" s="21"/>
      <c r="D44" s="21"/>
      <c r="E44" s="21"/>
      <c r="F44" s="21"/>
      <c r="G44" s="38">
        <f>G13</f>
        <v>0.05</v>
      </c>
      <c r="H44" s="21"/>
      <c r="I44" s="21"/>
      <c r="J44" s="21"/>
      <c r="K44" s="21"/>
      <c r="L44" s="23"/>
      <c r="M44" s="23"/>
    </row>
    <row r="45" spans="1:13" ht="13.5" x14ac:dyDescent="0.25">
      <c r="A45" s="20"/>
      <c r="B45" s="20"/>
      <c r="C45" s="21"/>
      <c r="D45" s="21"/>
      <c r="E45" s="21"/>
      <c r="F45" s="21"/>
      <c r="G45" s="57" t="s">
        <v>99</v>
      </c>
      <c r="H45" s="21"/>
      <c r="I45" s="21"/>
      <c r="J45" s="21"/>
      <c r="K45" s="21"/>
      <c r="L45" s="23"/>
      <c r="M45" s="23"/>
    </row>
    <row r="46" spans="1:13" ht="13.5" thickBot="1" x14ac:dyDescent="0.25">
      <c r="A46" s="20"/>
      <c r="B46" s="34"/>
      <c r="C46" s="35"/>
      <c r="D46" s="35"/>
      <c r="E46" s="35"/>
      <c r="F46" s="35"/>
      <c r="G46" s="35"/>
      <c r="H46" s="35"/>
      <c r="I46" s="35"/>
      <c r="J46" s="35"/>
      <c r="K46" s="35"/>
      <c r="L46" s="37"/>
      <c r="M46" s="23"/>
    </row>
    <row r="47" spans="1:13" x14ac:dyDescent="0.2">
      <c r="A47" s="20"/>
      <c r="B47" s="21"/>
      <c r="C47" s="21"/>
      <c r="D47" s="21"/>
      <c r="E47" s="21"/>
      <c r="F47" s="21"/>
      <c r="G47" s="21"/>
      <c r="H47" s="21"/>
      <c r="I47" s="21"/>
      <c r="J47" s="21"/>
      <c r="K47" s="21"/>
      <c r="L47" s="21"/>
      <c r="M47" s="23"/>
    </row>
    <row r="48" spans="1:13" x14ac:dyDescent="0.2">
      <c r="A48" s="20"/>
      <c r="B48" s="278" t="s">
        <v>321</v>
      </c>
      <c r="C48" s="278"/>
      <c r="D48" s="278"/>
      <c r="E48" s="278"/>
      <c r="F48" s="278"/>
      <c r="G48" s="278"/>
      <c r="H48" s="278"/>
      <c r="I48" s="278"/>
      <c r="J48" s="278"/>
      <c r="K48" s="278"/>
      <c r="L48" s="278"/>
      <c r="M48" s="23"/>
    </row>
    <row r="49" spans="1:13" x14ac:dyDescent="0.2">
      <c r="A49" s="20"/>
      <c r="B49" s="278"/>
      <c r="C49" s="278"/>
      <c r="D49" s="278"/>
      <c r="E49" s="278"/>
      <c r="F49" s="278"/>
      <c r="G49" s="278"/>
      <c r="H49" s="278"/>
      <c r="I49" s="278"/>
      <c r="J49" s="278"/>
      <c r="K49" s="278"/>
      <c r="L49" s="278"/>
      <c r="M49" s="23"/>
    </row>
    <row r="50" spans="1:13" ht="13.5" thickBot="1" x14ac:dyDescent="0.25">
      <c r="A50" s="34"/>
      <c r="B50" s="35"/>
      <c r="C50" s="35"/>
      <c r="D50" s="35"/>
      <c r="E50" s="35"/>
      <c r="F50" s="35"/>
      <c r="G50" s="35"/>
      <c r="H50" s="35"/>
      <c r="I50" s="35"/>
      <c r="J50" s="35"/>
      <c r="K50" s="35"/>
      <c r="L50" s="35"/>
      <c r="M50" s="37"/>
    </row>
  </sheetData>
  <mergeCells count="7">
    <mergeCell ref="B48:L49"/>
    <mergeCell ref="B2:L2"/>
    <mergeCell ref="B4:L6"/>
    <mergeCell ref="C8:E8"/>
    <mergeCell ref="B24:L25"/>
    <mergeCell ref="B15:L18"/>
    <mergeCell ref="H11:K12"/>
  </mergeCells>
  <phoneticPr fontId="0" type="noConversion"/>
  <printOptions horizontalCentered="1"/>
  <pageMargins left="0.75" right="0.75" top="1" bottom="1" header="0.5" footer="0.5"/>
  <pageSetup paperSize="283"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Pbm6.1</vt:lpstr>
      <vt:lpstr>Pbm6.2</vt:lpstr>
      <vt:lpstr>Pbm6.3</vt:lpstr>
      <vt:lpstr>Pbm6.4</vt:lpstr>
      <vt:lpstr>Pbm6.5</vt:lpstr>
      <vt:lpstr>Pbm6.6</vt:lpstr>
      <vt:lpstr>Pbm6.7</vt:lpstr>
      <vt:lpstr>Pbm6.8</vt:lpstr>
      <vt:lpstr>Pbm6.9</vt:lpstr>
      <vt:lpstr>Pbm6.10</vt:lpstr>
      <vt:lpstr>Pbm6.11</vt:lpstr>
      <vt:lpstr>Pbm6.12</vt:lpstr>
      <vt:lpstr>Pbm6.13</vt:lpstr>
      <vt:lpstr>Pbm6.14</vt:lpstr>
      <vt:lpstr>Pbm6.15</vt:lpstr>
      <vt:lpstr>Pbm6.16</vt:lpstr>
      <vt:lpstr>Pbm6.17</vt:lpstr>
      <vt:lpstr>Pbm6.18</vt:lpstr>
      <vt:lpstr>Pbm6.19</vt:lpstr>
      <vt:lpstr>Pbm6.20</vt:lpstr>
      <vt:lpstr>Pbm6.21</vt:lpstr>
      <vt:lpstr>Pbm6.22</vt:lpstr>
      <vt:lpstr>Pbm6.23</vt:lpstr>
    </vt:vector>
  </TitlesOfParts>
  <Company>Thunderbird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moffettm</dc:creator>
  <cp:lastModifiedBy>Michael Moffett</cp:lastModifiedBy>
  <cp:lastPrinted>2015-04-18T17:25:42Z</cp:lastPrinted>
  <dcterms:created xsi:type="dcterms:W3CDTF">2002-02-25T23:21:13Z</dcterms:created>
  <dcterms:modified xsi:type="dcterms:W3CDTF">2018-02-21T21:30:43Z</dcterms:modified>
</cp:coreProperties>
</file>