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.aybar\Dropbox\AAA_AICF_International Corporate Finance\Handouts\07_Raising Debt Globally\"/>
    </mc:Choice>
  </mc:AlternateContent>
  <bookViews>
    <workbookView xWindow="0" yWindow="0" windowWidth="30720" windowHeight="7776" activeTab="1"/>
  </bookViews>
  <sheets>
    <sheet name="Vale Data " sheetId="1" r:id="rId1"/>
    <sheet name="Comparative Analysis " sheetId="6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6" l="1"/>
  <c r="M40" i="6"/>
  <c r="M39" i="6"/>
  <c r="M38" i="6"/>
  <c r="M37" i="6"/>
  <c r="P28" i="6"/>
  <c r="P29" i="6"/>
  <c r="P30" i="6"/>
  <c r="P31" i="6"/>
  <c r="P32" i="6"/>
  <c r="P33" i="6"/>
  <c r="P34" i="6"/>
  <c r="P26" i="6"/>
  <c r="P27" i="6"/>
  <c r="M36" i="6"/>
  <c r="O27" i="6"/>
  <c r="O28" i="6"/>
  <c r="O29" i="6"/>
  <c r="O30" i="6"/>
  <c r="O31" i="6"/>
  <c r="O32" i="6"/>
  <c r="O33" i="6"/>
  <c r="O34" i="6"/>
  <c r="O26" i="6"/>
  <c r="N28" i="6"/>
  <c r="N29" i="6"/>
  <c r="N30" i="6"/>
  <c r="N31" i="6"/>
  <c r="N32" i="6"/>
  <c r="N33" i="6"/>
  <c r="N34" i="6"/>
  <c r="N27" i="6"/>
  <c r="N26" i="6"/>
  <c r="M34" i="6"/>
  <c r="M27" i="6"/>
  <c r="M28" i="6"/>
  <c r="M29" i="6"/>
  <c r="M30" i="6"/>
  <c r="M31" i="6"/>
  <c r="M32" i="6"/>
  <c r="M33" i="6"/>
  <c r="M26" i="6"/>
  <c r="H41" i="6"/>
  <c r="H40" i="6"/>
  <c r="H39" i="6"/>
  <c r="H38" i="6"/>
  <c r="H37" i="6"/>
  <c r="K28" i="6"/>
  <c r="K29" i="6"/>
  <c r="K30" i="6"/>
  <c r="K31" i="6"/>
  <c r="K32" i="6"/>
  <c r="K33" i="6"/>
  <c r="K34" i="6"/>
  <c r="K27" i="6"/>
  <c r="K26" i="6"/>
  <c r="H36" i="6"/>
  <c r="J28" i="6"/>
  <c r="J29" i="6"/>
  <c r="J30" i="6"/>
  <c r="J31" i="6"/>
  <c r="J32" i="6"/>
  <c r="J33" i="6"/>
  <c r="J34" i="6"/>
  <c r="J27" i="6"/>
  <c r="J26" i="6"/>
  <c r="I30" i="6"/>
  <c r="I31" i="6"/>
  <c r="I32" i="6"/>
  <c r="I33" i="6"/>
  <c r="I34" i="6"/>
  <c r="I29" i="6"/>
  <c r="I28" i="6"/>
  <c r="I27" i="6"/>
  <c r="I26" i="6"/>
  <c r="H34" i="6"/>
  <c r="H28" i="6"/>
  <c r="H29" i="6"/>
  <c r="H30" i="6"/>
  <c r="H31" i="6"/>
  <c r="H32" i="6"/>
  <c r="H33" i="6"/>
  <c r="H27" i="6"/>
  <c r="H26" i="6"/>
  <c r="D41" i="6"/>
  <c r="D40" i="6"/>
  <c r="D39" i="6"/>
  <c r="D38" i="6"/>
  <c r="D37" i="6"/>
  <c r="E28" i="6"/>
  <c r="E29" i="6"/>
  <c r="E30" i="6"/>
  <c r="E31" i="6"/>
  <c r="E32" i="6"/>
  <c r="E33" i="6"/>
  <c r="E34" i="6"/>
  <c r="E27" i="6"/>
  <c r="E26" i="6"/>
  <c r="D36" i="6"/>
  <c r="D34" i="6"/>
  <c r="D28" i="6"/>
  <c r="D29" i="6"/>
  <c r="D30" i="6"/>
  <c r="D31" i="6"/>
  <c r="D32" i="6"/>
  <c r="D33" i="6"/>
  <c r="D27" i="6"/>
  <c r="D26" i="6"/>
  <c r="M22" i="6"/>
  <c r="H22" i="6"/>
  <c r="C22" i="6"/>
</calcChain>
</file>

<file path=xl/sharedStrings.xml><?xml version="1.0" encoding="utf-8"?>
<sst xmlns="http://schemas.openxmlformats.org/spreadsheetml/2006/main" count="85" uniqueCount="47">
  <si>
    <t>U.S. Dollar</t>
  </si>
  <si>
    <t>Euro</t>
  </si>
  <si>
    <t>British Pound</t>
  </si>
  <si>
    <t>Spot rate (in U.S. dollars)</t>
  </si>
  <si>
    <t xml:space="preserve">(USD/EUR) </t>
  </si>
  <si>
    <t>(USD/GBP)</t>
  </si>
  <si>
    <t>Interest rates by maturity (%)</t>
  </si>
  <si>
    <t>1-year</t>
  </si>
  <si>
    <t>2-year</t>
  </si>
  <si>
    <t>3-year</t>
  </si>
  <si>
    <t>4-year</t>
  </si>
  <si>
    <t>5-year</t>
  </si>
  <si>
    <t>6-year</t>
  </si>
  <si>
    <t>7-year</t>
  </si>
  <si>
    <t>8-year</t>
  </si>
  <si>
    <t>Other 10-Year Yields (%)</t>
  </si>
  <si>
    <t xml:space="preserve">  Government (U.S., Germany, UK)</t>
  </si>
  <si>
    <t xml:space="preserve">  AAA corporate</t>
  </si>
  <si>
    <t xml:space="preserve">  BBB corporate</t>
  </si>
  <si>
    <t>Fee</t>
  </si>
  <si>
    <t>Maturity</t>
  </si>
  <si>
    <t>USD</t>
  </si>
  <si>
    <t>EUR</t>
  </si>
  <si>
    <t>GBP</t>
  </si>
  <si>
    <t xml:space="preserve">Spot Rates </t>
  </si>
  <si>
    <t>EUR/USD</t>
  </si>
  <si>
    <t>GBP/USD</t>
  </si>
  <si>
    <t xml:space="preserve">USD Bond Issue </t>
  </si>
  <si>
    <t>Principal</t>
  </si>
  <si>
    <t xml:space="preserve">Net Funds </t>
  </si>
  <si>
    <t xml:space="preserve">Coupon Interest </t>
  </si>
  <si>
    <t>Year</t>
  </si>
  <si>
    <t xml:space="preserve">Payment </t>
  </si>
  <si>
    <t xml:space="preserve">AIC </t>
  </si>
  <si>
    <t>YTM</t>
  </si>
  <si>
    <t>Credit Spread</t>
  </si>
  <si>
    <t>Risk Free Rate</t>
  </si>
  <si>
    <t>All in Cost</t>
  </si>
  <si>
    <t xml:space="preserve">Transaction Cost </t>
  </si>
  <si>
    <t>EUR Cash Flows</t>
  </si>
  <si>
    <t>Forward Rate</t>
  </si>
  <si>
    <t>Hedged USD CF</t>
  </si>
  <si>
    <t>GBP Cash Flows</t>
  </si>
  <si>
    <t>USD CF with No TC</t>
  </si>
  <si>
    <t xml:space="preserve">EUR Bond Issue </t>
  </si>
  <si>
    <t xml:space="preserve">GBP Bond Issue </t>
  </si>
  <si>
    <t>CF without 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</si>
</sst>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0_);\(#,##0.000\)"/>
    <numFmt numFmtId="165" formatCode="0.000"/>
    <numFmt numFmtId="166" formatCode="_(* #,##0_);_(* \(#,##0\);_(* &quot;-&quot;??_);_(@_)"/>
    <numFmt numFmtId="167" formatCode="0.000%"/>
    <numFmt numFmtId="168" formatCode="0.0000"/>
  </numFmts>
  <fonts count="5" x14ac:knownFonts="1">
    <font>
      <sz val="10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0" fillId="0" borderId="0" xfId="1" applyNumberFormat="1" applyFont="1"/>
    <xf numFmtId="10" fontId="0" fillId="0" borderId="0" xfId="0" applyNumberFormat="1"/>
    <xf numFmtId="166" fontId="0" fillId="0" borderId="0" xfId="0" applyNumberFormat="1"/>
    <xf numFmtId="9" fontId="0" fillId="0" borderId="0" xfId="0" applyNumberFormat="1"/>
    <xf numFmtId="167" fontId="0" fillId="0" borderId="0" xfId="0" applyNumberFormat="1"/>
    <xf numFmtId="10" fontId="0" fillId="0" borderId="0" xfId="2" applyNumberFormat="1" applyFont="1"/>
    <xf numFmtId="168" fontId="0" fillId="0" borderId="0" xfId="0" applyNumberFormat="1"/>
    <xf numFmtId="167" fontId="0" fillId="0" borderId="0" xfId="2" applyNumberFormat="1" applyFont="1"/>
    <xf numFmtId="0" fontId="4" fillId="0" borderId="0" xfId="0" applyFont="1"/>
    <xf numFmtId="10" fontId="2" fillId="0" borderId="0" xfId="2" applyNumberFormat="1" applyFont="1" applyBorder="1" applyAlignment="1">
      <alignment horizontal="center"/>
    </xf>
    <xf numFmtId="10" fontId="4" fillId="0" borderId="0" xfId="0" applyNumberFormat="1" applyFont="1"/>
    <xf numFmtId="0" fontId="4" fillId="2" borderId="1" xfId="0" applyFont="1" applyFill="1" applyBorder="1"/>
    <xf numFmtId="10" fontId="4" fillId="2" borderId="1" xfId="0" applyNumberFormat="1" applyFont="1" applyFill="1" applyBorder="1"/>
    <xf numFmtId="0" fontId="0" fillId="0" borderId="0" xfId="0" applyAlignment="1">
      <alignment horizontal="center"/>
    </xf>
    <xf numFmtId="43" fontId="0" fillId="0" borderId="0" xfId="0" applyNumberFormat="1"/>
    <xf numFmtId="10" fontId="1" fillId="2" borderId="0" xfId="2" applyNumberFormat="1" applyFont="1" applyFill="1" applyBorder="1" applyAlignment="1">
      <alignment horizontal="center"/>
    </xf>
    <xf numFmtId="10" fontId="4" fillId="0" borderId="0" xfId="2" applyNumberFormat="1" applyFont="1"/>
    <xf numFmtId="167" fontId="4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</xdr:colOff>
      <xdr:row>1</xdr:row>
      <xdr:rowOff>38100</xdr:rowOff>
    </xdr:from>
    <xdr:to>
      <xdr:col>11</xdr:col>
      <xdr:colOff>160020</xdr:colOff>
      <xdr:row>10</xdr:row>
      <xdr:rowOff>144780</xdr:rowOff>
    </xdr:to>
    <xdr:sp macro="" textlink="">
      <xdr:nvSpPr>
        <xdr:cNvPr id="2" name="TextBox 1"/>
        <xdr:cNvSpPr txBox="1"/>
      </xdr:nvSpPr>
      <xdr:spPr>
        <a:xfrm>
          <a:off x="5623560" y="205740"/>
          <a:ext cx="3154680" cy="1859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Vale's</a:t>
          </a:r>
          <a:r>
            <a:rPr lang="en-US" sz="1100" b="1" u="sng" baseline="0"/>
            <a:t>  Options </a:t>
          </a:r>
        </a:p>
        <a:p>
          <a:endParaRPr lang="en-US" sz="1100" baseline="0"/>
        </a:p>
        <a:p>
          <a:r>
            <a:rPr lang="en-US" sz="1100" baseline="0"/>
            <a:t>5.24% par 8 year annual bond    1 bn USD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4.375%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 8 year annual bond   750 M EUR 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5.475%</a:t>
          </a:r>
          <a:r>
            <a:rPr lang="en-US" sz="1100" baseline="0"/>
            <a:t> part 8 year annual bond  700 M GBP</a:t>
          </a:r>
        </a:p>
        <a:p>
          <a:endParaRPr lang="en-US" sz="1100" baseline="0"/>
        </a:p>
        <a:p>
          <a:r>
            <a:rPr lang="en-US" sz="1100" baseline="0"/>
            <a:t>2% issue cost in all cases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11</xdr:col>
      <xdr:colOff>106680</xdr:colOff>
      <xdr:row>12</xdr:row>
      <xdr:rowOff>0</xdr:rowOff>
    </xdr:to>
    <xdr:sp macro="" textlink="">
      <xdr:nvSpPr>
        <xdr:cNvPr id="2" name="TextBox 1"/>
        <xdr:cNvSpPr txBox="1"/>
      </xdr:nvSpPr>
      <xdr:spPr>
        <a:xfrm>
          <a:off x="5875020" y="167640"/>
          <a:ext cx="5318760" cy="1859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Vale's</a:t>
          </a:r>
          <a:r>
            <a:rPr lang="en-US" sz="1100" b="1" u="sng" baseline="0"/>
            <a:t>  Options </a:t>
          </a:r>
        </a:p>
        <a:p>
          <a:endParaRPr lang="en-US" sz="1100" baseline="0"/>
        </a:p>
        <a:p>
          <a:r>
            <a:rPr lang="en-US" sz="1100" baseline="0"/>
            <a:t>5.24% par 8 year annual bond    1 bn USD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4.375%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 8 year annual bond   750 M EUR 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5.475%</a:t>
          </a:r>
          <a:r>
            <a:rPr lang="en-US" sz="1100" baseline="0"/>
            <a:t> part 8 year annual bond  700 M GBP</a:t>
          </a:r>
        </a:p>
        <a:p>
          <a:endParaRPr lang="en-US" sz="1100" baseline="0"/>
        </a:p>
        <a:p>
          <a:r>
            <a:rPr lang="en-US" sz="1100" baseline="0"/>
            <a:t>2% issue cost in all cases </a:t>
          </a:r>
          <a:endParaRPr lang="en-US" sz="1100"/>
        </a:p>
      </xdr:txBody>
    </xdr:sp>
    <xdr:clientData/>
  </xdr:twoCellAnchor>
  <xdr:twoCellAnchor>
    <xdr:from>
      <xdr:col>5</xdr:col>
      <xdr:colOff>528320</xdr:colOff>
      <xdr:row>34</xdr:row>
      <xdr:rowOff>25400</xdr:rowOff>
    </xdr:from>
    <xdr:to>
      <xdr:col>8</xdr:col>
      <xdr:colOff>279400</xdr:colOff>
      <xdr:row>42</xdr:row>
      <xdr:rowOff>66040</xdr:rowOff>
    </xdr:to>
    <xdr:sp macro="" textlink="">
      <xdr:nvSpPr>
        <xdr:cNvPr id="3" name="Rounded Rectangle 2"/>
        <xdr:cNvSpPr/>
      </xdr:nvSpPr>
      <xdr:spPr>
        <a:xfrm>
          <a:off x="6177280" y="5786120"/>
          <a:ext cx="2763520" cy="1381760"/>
        </a:xfrm>
        <a:prstGeom prst="roundRect">
          <a:avLst/>
        </a:prstGeom>
        <a:noFill/>
        <a:ln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topLeftCell="A10" workbookViewId="0">
      <selection activeCell="B17" sqref="B17:E20"/>
    </sheetView>
  </sheetViews>
  <sheetFormatPr defaultRowHeight="13.2" x14ac:dyDescent="0.25"/>
  <cols>
    <col min="2" max="2" width="30.77734375" bestFit="1" customWidth="1"/>
    <col min="3" max="3" width="10.6640625" bestFit="1" customWidth="1"/>
    <col min="5" max="5" width="13.109375" bestFit="1" customWidth="1"/>
  </cols>
  <sheetData>
    <row r="2" spans="2:5" ht="13.8" x14ac:dyDescent="0.25">
      <c r="B2" s="1"/>
      <c r="C2" s="2" t="s">
        <v>0</v>
      </c>
      <c r="D2" s="2" t="s">
        <v>1</v>
      </c>
      <c r="E2" s="2" t="s">
        <v>2</v>
      </c>
    </row>
    <row r="3" spans="2:5" ht="13.8" x14ac:dyDescent="0.25">
      <c r="B3" s="1"/>
      <c r="C3" s="3"/>
      <c r="D3" s="3"/>
      <c r="E3" s="3"/>
    </row>
    <row r="4" spans="2:5" ht="13.8" x14ac:dyDescent="0.25">
      <c r="B4" s="4" t="s">
        <v>3</v>
      </c>
      <c r="C4" s="5"/>
      <c r="D4" s="6">
        <v>1.3738999999999999</v>
      </c>
      <c r="E4" s="6">
        <v>1.5296000000000001</v>
      </c>
    </row>
    <row r="5" spans="2:5" ht="27.6" x14ac:dyDescent="0.25">
      <c r="B5" s="7"/>
      <c r="C5" s="8"/>
      <c r="D5" s="9" t="s">
        <v>4</v>
      </c>
      <c r="E5" s="9" t="s">
        <v>5</v>
      </c>
    </row>
    <row r="6" spans="2:5" ht="13.8" x14ac:dyDescent="0.25">
      <c r="B6" s="7"/>
      <c r="C6" s="8"/>
      <c r="D6" s="8"/>
      <c r="E6" s="8"/>
    </row>
    <row r="7" spans="2:5" ht="13.8" x14ac:dyDescent="0.25">
      <c r="B7" s="1" t="s">
        <v>6</v>
      </c>
      <c r="C7" s="3"/>
      <c r="D7" s="3"/>
      <c r="E7" s="3"/>
    </row>
    <row r="8" spans="2:5" ht="13.8" x14ac:dyDescent="0.25">
      <c r="B8" s="10" t="s">
        <v>7</v>
      </c>
      <c r="C8" s="11">
        <v>0.49200000000000005</v>
      </c>
      <c r="D8" s="11">
        <v>1.0997000000000001</v>
      </c>
      <c r="E8" s="11">
        <v>1.1539999999999999</v>
      </c>
    </row>
    <row r="9" spans="2:5" ht="13.8" x14ac:dyDescent="0.25">
      <c r="B9" s="10" t="s">
        <v>8</v>
      </c>
      <c r="C9" s="11">
        <v>1.0842000000000001</v>
      </c>
      <c r="D9" s="11">
        <v>1.4712000000000001</v>
      </c>
      <c r="E9" s="11">
        <v>1.6572</v>
      </c>
    </row>
    <row r="10" spans="2:5" ht="13.8" x14ac:dyDescent="0.25">
      <c r="B10" s="10" t="s">
        <v>9</v>
      </c>
      <c r="C10" s="11">
        <v>1.6895</v>
      </c>
      <c r="D10" s="11">
        <v>1.8246</v>
      </c>
      <c r="E10" s="11">
        <v>2.2770999999999999</v>
      </c>
    </row>
    <row r="11" spans="2:5" ht="13.8" x14ac:dyDescent="0.25">
      <c r="B11" s="10" t="s">
        <v>10</v>
      </c>
      <c r="C11" s="11">
        <v>2.2063000000000001</v>
      </c>
      <c r="D11" s="11">
        <v>2.1375000000000002</v>
      </c>
      <c r="E11" s="11">
        <v>2.7976999999999999</v>
      </c>
    </row>
    <row r="12" spans="2:5" ht="13.8" x14ac:dyDescent="0.25">
      <c r="B12" s="10" t="s">
        <v>11</v>
      </c>
      <c r="C12" s="11">
        <v>2.6364000000000001</v>
      </c>
      <c r="D12" s="11">
        <v>2.4188000000000001</v>
      </c>
      <c r="E12" s="11">
        <v>3.1764999999999999</v>
      </c>
    </row>
    <row r="13" spans="2:5" ht="13.8" x14ac:dyDescent="0.25">
      <c r="B13" s="10" t="s">
        <v>12</v>
      </c>
      <c r="C13" s="11">
        <v>2.9870000000000001</v>
      </c>
      <c r="D13" s="11">
        <v>2.6686000000000001</v>
      </c>
      <c r="E13" s="11">
        <v>3.4928000000000003</v>
      </c>
    </row>
    <row r="14" spans="2:5" ht="13.8" x14ac:dyDescent="0.25">
      <c r="B14" s="10" t="s">
        <v>13</v>
      </c>
      <c r="C14" s="11">
        <v>3.2638000000000003</v>
      </c>
      <c r="D14" s="11">
        <v>2.8854000000000002</v>
      </c>
      <c r="E14" s="11">
        <v>3.7821000000000007</v>
      </c>
    </row>
    <row r="15" spans="2:5" ht="13.8" x14ac:dyDescent="0.25">
      <c r="B15" s="10" t="s">
        <v>14</v>
      </c>
      <c r="C15" s="11">
        <v>3.4863</v>
      </c>
      <c r="D15" s="11">
        <v>3.0710000000000002</v>
      </c>
      <c r="E15" s="11">
        <v>4.0534999999999997</v>
      </c>
    </row>
    <row r="16" spans="2:5" ht="13.8" x14ac:dyDescent="0.25">
      <c r="B16" s="10"/>
      <c r="C16" s="11"/>
      <c r="D16" s="11"/>
      <c r="E16" s="11"/>
    </row>
    <row r="17" spans="2:5" ht="13.8" x14ac:dyDescent="0.25">
      <c r="B17" s="1" t="s">
        <v>15</v>
      </c>
      <c r="C17" s="11"/>
      <c r="D17" s="11"/>
      <c r="E17" s="11"/>
    </row>
    <row r="18" spans="2:5" ht="13.8" x14ac:dyDescent="0.25">
      <c r="B18" s="12" t="s">
        <v>16</v>
      </c>
      <c r="C18" s="11">
        <v>3.8256999999999999</v>
      </c>
      <c r="D18" s="11">
        <v>3.0920000000000001</v>
      </c>
      <c r="E18" s="11">
        <v>3.9390000000000001</v>
      </c>
    </row>
    <row r="19" spans="2:5" ht="13.8" x14ac:dyDescent="0.25">
      <c r="B19" s="7" t="s">
        <v>17</v>
      </c>
      <c r="C19" s="11">
        <v>4.5876000000000001</v>
      </c>
      <c r="D19" s="11">
        <v>3.8280000000000003</v>
      </c>
      <c r="E19" s="11">
        <v>4.7534000000000001</v>
      </c>
    </row>
    <row r="20" spans="2:5" ht="13.8" x14ac:dyDescent="0.25">
      <c r="B20" s="7" t="s">
        <v>18</v>
      </c>
      <c r="C20" s="11">
        <v>5.93</v>
      </c>
      <c r="D20" s="11">
        <v>4.9690000000000003</v>
      </c>
      <c r="E20" s="11">
        <v>5.5620000000000003</v>
      </c>
    </row>
    <row r="21" spans="2:5" ht="13.8" x14ac:dyDescent="0.25">
      <c r="B21" s="7"/>
      <c r="C21" s="7"/>
      <c r="D21" s="7"/>
      <c r="E21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tabSelected="1" topLeftCell="C25" zoomScale="150" zoomScaleNormal="150" workbookViewId="0">
      <selection activeCell="H23" sqref="H23"/>
    </sheetView>
  </sheetViews>
  <sheetFormatPr defaultRowHeight="13.2" x14ac:dyDescent="0.25"/>
  <cols>
    <col min="2" max="2" width="30.77734375" bestFit="1" customWidth="1"/>
    <col min="3" max="3" width="13.77734375" customWidth="1"/>
    <col min="4" max="5" width="14.44140625" bestFit="1" customWidth="1"/>
    <col min="7" max="7" width="13.6640625" bestFit="1" customWidth="1"/>
    <col min="8" max="8" width="21.33203125" bestFit="1" customWidth="1"/>
    <col min="9" max="9" width="11.109375" bestFit="1" customWidth="1"/>
    <col min="10" max="10" width="16.88671875" bestFit="1" customWidth="1"/>
    <col min="11" max="11" width="16.5546875" bestFit="1" customWidth="1"/>
    <col min="12" max="12" width="13.6640625" bestFit="1" customWidth="1"/>
    <col min="13" max="13" width="20.21875" bestFit="1" customWidth="1"/>
    <col min="14" max="14" width="11.109375" bestFit="1" customWidth="1"/>
    <col min="15" max="15" width="16.21875" bestFit="1" customWidth="1"/>
    <col min="16" max="16" width="16.5546875" bestFit="1" customWidth="1"/>
  </cols>
  <sheetData>
    <row r="1" spans="2:9" x14ac:dyDescent="0.25">
      <c r="B1" s="21" t="s">
        <v>24</v>
      </c>
    </row>
    <row r="2" spans="2:9" ht="13.8" x14ac:dyDescent="0.25">
      <c r="B2" t="s">
        <v>25</v>
      </c>
      <c r="C2" s="6">
        <v>1.3738999999999999</v>
      </c>
      <c r="D2" t="s">
        <v>26</v>
      </c>
      <c r="E2" s="6">
        <v>1.5296000000000001</v>
      </c>
      <c r="G2" s="6"/>
      <c r="H2" s="18"/>
      <c r="I2" s="18"/>
    </row>
    <row r="3" spans="2:9" ht="13.8" x14ac:dyDescent="0.25">
      <c r="B3" s="1" t="s">
        <v>6</v>
      </c>
      <c r="G3" s="18"/>
      <c r="H3" s="18"/>
      <c r="I3" s="18"/>
    </row>
    <row r="4" spans="2:9" x14ac:dyDescent="0.25">
      <c r="B4" t="s">
        <v>20</v>
      </c>
      <c r="C4" t="s">
        <v>21</v>
      </c>
      <c r="D4" t="s">
        <v>22</v>
      </c>
      <c r="E4" t="s">
        <v>23</v>
      </c>
      <c r="G4" s="18"/>
      <c r="H4" s="18"/>
      <c r="I4" s="18"/>
    </row>
    <row r="5" spans="2:9" x14ac:dyDescent="0.25">
      <c r="B5" t="s">
        <v>7</v>
      </c>
      <c r="C5" s="20">
        <v>4.9200000000000008E-3</v>
      </c>
      <c r="D5" s="20">
        <v>1.0997000000000002E-2</v>
      </c>
      <c r="E5" s="20">
        <v>1.154E-2</v>
      </c>
      <c r="G5" s="18"/>
      <c r="H5" s="18"/>
      <c r="I5" s="18"/>
    </row>
    <row r="6" spans="2:9" x14ac:dyDescent="0.25">
      <c r="B6" t="s">
        <v>8</v>
      </c>
      <c r="C6" s="20">
        <v>1.0842000000000001E-2</v>
      </c>
      <c r="D6" s="20">
        <v>1.4712000000000001E-2</v>
      </c>
      <c r="E6" s="20">
        <v>1.6572E-2</v>
      </c>
      <c r="G6" s="18"/>
      <c r="H6" s="18"/>
      <c r="I6" s="18"/>
    </row>
    <row r="7" spans="2:9" x14ac:dyDescent="0.25">
      <c r="B7" t="s">
        <v>9</v>
      </c>
      <c r="C7" s="20">
        <v>1.6895E-2</v>
      </c>
      <c r="D7" s="20">
        <v>1.8245999999999998E-2</v>
      </c>
      <c r="E7" s="20">
        <v>2.2771E-2</v>
      </c>
      <c r="G7" s="18"/>
      <c r="H7" s="18"/>
      <c r="I7" s="18"/>
    </row>
    <row r="8" spans="2:9" x14ac:dyDescent="0.25">
      <c r="B8" t="s">
        <v>10</v>
      </c>
      <c r="C8" s="20">
        <v>2.2063000000000003E-2</v>
      </c>
      <c r="D8" s="20">
        <v>2.1375000000000002E-2</v>
      </c>
      <c r="E8" s="20">
        <v>2.7976999999999998E-2</v>
      </c>
      <c r="G8" s="18"/>
      <c r="H8" s="18"/>
      <c r="I8" s="18"/>
    </row>
    <row r="9" spans="2:9" x14ac:dyDescent="0.25">
      <c r="B9" t="s">
        <v>11</v>
      </c>
      <c r="C9" s="20">
        <v>2.6364000000000002E-2</v>
      </c>
      <c r="D9" s="20">
        <v>2.4188000000000001E-2</v>
      </c>
      <c r="E9" s="20">
        <v>3.1765000000000002E-2</v>
      </c>
      <c r="G9" s="18"/>
      <c r="H9" s="18"/>
      <c r="I9" s="18"/>
    </row>
    <row r="10" spans="2:9" x14ac:dyDescent="0.25">
      <c r="B10" t="s">
        <v>12</v>
      </c>
      <c r="C10" s="20">
        <v>2.9870000000000001E-2</v>
      </c>
      <c r="D10" s="20">
        <v>2.6686000000000001E-2</v>
      </c>
      <c r="E10" s="20">
        <v>3.4928000000000001E-2</v>
      </c>
    </row>
    <row r="11" spans="2:9" x14ac:dyDescent="0.25">
      <c r="B11" t="s">
        <v>13</v>
      </c>
      <c r="C11" s="20">
        <v>3.2638E-2</v>
      </c>
      <c r="D11" s="20">
        <v>2.8854000000000001E-2</v>
      </c>
      <c r="E11" s="20">
        <v>3.7821000000000007E-2</v>
      </c>
    </row>
    <row r="12" spans="2:9" x14ac:dyDescent="0.25">
      <c r="B12" t="s">
        <v>14</v>
      </c>
      <c r="C12" s="20">
        <v>3.4862999999999998E-2</v>
      </c>
      <c r="D12" s="20">
        <v>3.0710000000000001E-2</v>
      </c>
      <c r="E12" s="20">
        <v>4.0534999999999995E-2</v>
      </c>
    </row>
    <row r="13" spans="2:9" ht="13.8" x14ac:dyDescent="0.25">
      <c r="B13" s="1" t="s">
        <v>15</v>
      </c>
      <c r="C13" s="11"/>
      <c r="D13" s="11"/>
      <c r="E13" s="11"/>
    </row>
    <row r="14" spans="2:9" ht="13.8" x14ac:dyDescent="0.25">
      <c r="B14" s="12" t="s">
        <v>16</v>
      </c>
      <c r="C14" s="28">
        <v>3.8256999999999999E-2</v>
      </c>
      <c r="D14" s="28">
        <v>3.092E-2</v>
      </c>
      <c r="E14" s="28">
        <v>3.9390000000000001E-2</v>
      </c>
    </row>
    <row r="15" spans="2:9" ht="13.8" x14ac:dyDescent="0.25">
      <c r="B15" s="7" t="s">
        <v>17</v>
      </c>
      <c r="C15" s="22">
        <v>4.5876E-2</v>
      </c>
      <c r="D15" s="22">
        <v>3.8280000000000002E-2</v>
      </c>
      <c r="E15" s="22">
        <v>4.7534E-2</v>
      </c>
    </row>
    <row r="16" spans="2:9" ht="13.8" x14ac:dyDescent="0.25">
      <c r="B16" s="7" t="s">
        <v>18</v>
      </c>
      <c r="C16" s="22">
        <v>5.9299999999999999E-2</v>
      </c>
      <c r="D16" s="22">
        <v>4.9690000000000005E-2</v>
      </c>
      <c r="E16" s="22">
        <v>5.5620000000000003E-2</v>
      </c>
    </row>
    <row r="18" spans="2:16" x14ac:dyDescent="0.25">
      <c r="B18" s="21" t="s">
        <v>27</v>
      </c>
      <c r="G18" s="21" t="s">
        <v>44</v>
      </c>
      <c r="L18" s="21" t="s">
        <v>45</v>
      </c>
      <c r="M18" s="13"/>
    </row>
    <row r="20" spans="2:16" x14ac:dyDescent="0.25">
      <c r="B20" t="s">
        <v>28</v>
      </c>
      <c r="C20" s="13">
        <v>1000000000</v>
      </c>
      <c r="G20" t="s">
        <v>28</v>
      </c>
      <c r="H20" s="13">
        <v>750000000</v>
      </c>
      <c r="L20" t="s">
        <v>28</v>
      </c>
      <c r="M20" s="13">
        <v>700000000</v>
      </c>
    </row>
    <row r="21" spans="2:16" x14ac:dyDescent="0.25">
      <c r="B21" t="s">
        <v>19</v>
      </c>
      <c r="C21" s="16">
        <v>0.02</v>
      </c>
      <c r="G21" t="s">
        <v>19</v>
      </c>
      <c r="H21" s="16">
        <v>0.02</v>
      </c>
      <c r="L21" t="s">
        <v>19</v>
      </c>
      <c r="M21" s="16">
        <v>0.02</v>
      </c>
    </row>
    <row r="22" spans="2:16" x14ac:dyDescent="0.25">
      <c r="B22" t="s">
        <v>29</v>
      </c>
      <c r="C22" s="13">
        <f>+C20*(1-C21)</f>
        <v>980000000</v>
      </c>
      <c r="G22" t="s">
        <v>29</v>
      </c>
      <c r="H22" s="13">
        <f>+H20*(1-H21)</f>
        <v>735000000</v>
      </c>
      <c r="L22" t="s">
        <v>29</v>
      </c>
      <c r="M22" s="13">
        <f>+M20*(1-M21)</f>
        <v>686000000</v>
      </c>
    </row>
    <row r="23" spans="2:16" x14ac:dyDescent="0.25">
      <c r="B23" t="s">
        <v>30</v>
      </c>
      <c r="C23" s="17">
        <v>5.2400000000000002E-2</v>
      </c>
      <c r="G23" t="s">
        <v>30</v>
      </c>
      <c r="H23" s="17">
        <v>4.3749999999999997E-2</v>
      </c>
      <c r="L23" t="s">
        <v>30</v>
      </c>
      <c r="M23" s="14">
        <v>5.475E-2</v>
      </c>
    </row>
    <row r="25" spans="2:16" x14ac:dyDescent="0.25">
      <c r="C25" s="21" t="s">
        <v>31</v>
      </c>
      <c r="D25" s="21" t="s">
        <v>32</v>
      </c>
      <c r="E25" s="21" t="s">
        <v>46</v>
      </c>
      <c r="G25" s="26" t="s">
        <v>31</v>
      </c>
      <c r="H25" t="s">
        <v>39</v>
      </c>
      <c r="I25" t="s">
        <v>40</v>
      </c>
      <c r="J25" t="s">
        <v>41</v>
      </c>
      <c r="K25" t="s">
        <v>43</v>
      </c>
      <c r="L25" s="26" t="s">
        <v>31</v>
      </c>
      <c r="M25" t="s">
        <v>42</v>
      </c>
      <c r="N25" t="s">
        <v>40</v>
      </c>
      <c r="O25" t="s">
        <v>41</v>
      </c>
      <c r="P25" t="s">
        <v>43</v>
      </c>
    </row>
    <row r="26" spans="2:16" x14ac:dyDescent="0.25">
      <c r="C26">
        <v>0</v>
      </c>
      <c r="D26" s="15">
        <f>+C22</f>
        <v>980000000</v>
      </c>
      <c r="E26" s="15">
        <f>-C20</f>
        <v>-1000000000</v>
      </c>
      <c r="G26" s="26">
        <v>0</v>
      </c>
      <c r="H26" s="15">
        <f>+H22</f>
        <v>735000000</v>
      </c>
      <c r="I26">
        <f>C2</f>
        <v>1.3738999999999999</v>
      </c>
      <c r="J26" s="15">
        <f>H26*I26</f>
        <v>1009816499.9999999</v>
      </c>
      <c r="K26" s="15">
        <f>-I26*H20</f>
        <v>-1030424999.9999999</v>
      </c>
      <c r="L26" s="26">
        <v>0</v>
      </c>
      <c r="M26" s="15">
        <f>M22</f>
        <v>686000000</v>
      </c>
      <c r="N26">
        <f>E2</f>
        <v>1.5296000000000001</v>
      </c>
      <c r="O26" s="13">
        <f>+N26*M26</f>
        <v>1049305600</v>
      </c>
      <c r="P26" s="15">
        <f>-M20*N26</f>
        <v>-1070720000</v>
      </c>
    </row>
    <row r="27" spans="2:16" x14ac:dyDescent="0.25">
      <c r="C27">
        <v>1</v>
      </c>
      <c r="D27" s="15">
        <f>-$C$23*$C$20</f>
        <v>-52400000</v>
      </c>
      <c r="E27" s="15">
        <f>-D27</f>
        <v>52400000</v>
      </c>
      <c r="G27" s="26">
        <v>1</v>
      </c>
      <c r="H27" s="15">
        <f>-$H$23*$H$20</f>
        <v>-32812499.999999996</v>
      </c>
      <c r="I27" s="19">
        <f>+$I$26*(1+C5)^G27/(1+D5)^G27</f>
        <v>1.3656416270275777</v>
      </c>
      <c r="J27" s="27">
        <f>+I27*H27</f>
        <v>-44810115.886842392</v>
      </c>
      <c r="K27" s="15">
        <f>-J27</f>
        <v>44810115.886842392</v>
      </c>
      <c r="L27" s="26">
        <v>1</v>
      </c>
      <c r="M27" s="15">
        <f>-$M$23*$M$20</f>
        <v>-38325000</v>
      </c>
      <c r="N27" s="19">
        <f>+$N$26*(1+C5)^L27/(1+E5)^L27</f>
        <v>1.5195895683808847</v>
      </c>
      <c r="O27" s="13">
        <f t="shared" ref="O27:O34" si="0">+N27*M27</f>
        <v>-58238270.208197407</v>
      </c>
      <c r="P27" s="15">
        <f>-O27</f>
        <v>58238270.208197407</v>
      </c>
    </row>
    <row r="28" spans="2:16" x14ac:dyDescent="0.25">
      <c r="C28">
        <v>2</v>
      </c>
      <c r="D28" s="15">
        <f t="shared" ref="D28:D34" si="1">-$C$23*$C$20</f>
        <v>-52400000</v>
      </c>
      <c r="E28" s="15">
        <f t="shared" ref="E28:E34" si="2">-D28</f>
        <v>52400000</v>
      </c>
      <c r="G28" s="26">
        <v>2</v>
      </c>
      <c r="H28" s="15">
        <f t="shared" ref="H28:H34" si="3">-$H$23*$H$20</f>
        <v>-32812499.999999996</v>
      </c>
      <c r="I28" s="19">
        <f>+$I$26*(1+C6)^G28/(1+D6)^G28</f>
        <v>1.3634401773377038</v>
      </c>
      <c r="J28" s="27">
        <f t="shared" ref="J28:J34" si="4">+I28*H28</f>
        <v>-44737880.818893403</v>
      </c>
      <c r="K28" s="15">
        <f t="shared" ref="K28:K34" si="5">-J28</f>
        <v>44737880.818893403</v>
      </c>
      <c r="L28" s="26">
        <v>2</v>
      </c>
      <c r="M28" s="15">
        <f t="shared" ref="M28:M34" si="6">-$M$23*$M$20</f>
        <v>-38325000</v>
      </c>
      <c r="N28" s="19">
        <f t="shared" ref="N28:N34" si="7">+$N$26*(1+C6)^L28/(1+E6)^L28</f>
        <v>1.5124051397299143</v>
      </c>
      <c r="O28" s="13">
        <f t="shared" si="0"/>
        <v>-57962926.980148964</v>
      </c>
      <c r="P28" s="15">
        <f t="shared" ref="P28:P34" si="8">-O28</f>
        <v>57962926.980148964</v>
      </c>
    </row>
    <row r="29" spans="2:16" x14ac:dyDescent="0.25">
      <c r="C29">
        <v>3</v>
      </c>
      <c r="D29" s="15">
        <f t="shared" si="1"/>
        <v>-52400000</v>
      </c>
      <c r="E29" s="15">
        <f t="shared" si="2"/>
        <v>52400000</v>
      </c>
      <c r="G29" s="26">
        <v>3</v>
      </c>
      <c r="H29" s="15">
        <f t="shared" si="3"/>
        <v>-32812499.999999996</v>
      </c>
      <c r="I29" s="19">
        <f>+$I$26*(1+C7)^G29/(1+D7)^G29</f>
        <v>1.3684386165619036</v>
      </c>
      <c r="J29" s="27">
        <f t="shared" si="4"/>
        <v>-44901892.105937459</v>
      </c>
      <c r="K29" s="15">
        <f t="shared" si="5"/>
        <v>44901892.105937459</v>
      </c>
      <c r="L29" s="26">
        <v>3</v>
      </c>
      <c r="M29" s="15">
        <f t="shared" si="6"/>
        <v>-38325000</v>
      </c>
      <c r="N29" s="19">
        <f t="shared" si="7"/>
        <v>1.5033877064005068</v>
      </c>
      <c r="O29" s="13">
        <f t="shared" si="0"/>
        <v>-57617333.84779942</v>
      </c>
      <c r="P29" s="15">
        <f t="shared" si="8"/>
        <v>57617333.84779942</v>
      </c>
    </row>
    <row r="30" spans="2:16" x14ac:dyDescent="0.25">
      <c r="C30">
        <v>4</v>
      </c>
      <c r="D30" s="15">
        <f t="shared" si="1"/>
        <v>-52400000</v>
      </c>
      <c r="E30" s="15">
        <f t="shared" si="2"/>
        <v>52400000</v>
      </c>
      <c r="G30" s="26">
        <v>4</v>
      </c>
      <c r="H30" s="15">
        <f t="shared" si="3"/>
        <v>-32812499.999999996</v>
      </c>
      <c r="I30" s="19">
        <f t="shared" ref="I30:I34" si="9">+$I$26*(1+C8)^G30/(1+D8)^G30</f>
        <v>1.3776055878798452</v>
      </c>
      <c r="J30" s="27">
        <f t="shared" si="4"/>
        <v>-45202683.352307416</v>
      </c>
      <c r="K30" s="15">
        <f t="shared" si="5"/>
        <v>45202683.352307416</v>
      </c>
      <c r="L30" s="26">
        <v>4</v>
      </c>
      <c r="M30" s="15">
        <f t="shared" si="6"/>
        <v>-38325000</v>
      </c>
      <c r="N30" s="19">
        <f t="shared" si="7"/>
        <v>1.494703149944514</v>
      </c>
      <c r="O30" s="13">
        <f t="shared" si="0"/>
        <v>-57284498.221623503</v>
      </c>
      <c r="P30" s="15">
        <f t="shared" si="8"/>
        <v>57284498.221623503</v>
      </c>
    </row>
    <row r="31" spans="2:16" x14ac:dyDescent="0.25">
      <c r="C31">
        <v>5</v>
      </c>
      <c r="D31" s="15">
        <f t="shared" si="1"/>
        <v>-52400000</v>
      </c>
      <c r="E31" s="15">
        <f t="shared" si="2"/>
        <v>52400000</v>
      </c>
      <c r="G31" s="26">
        <v>5</v>
      </c>
      <c r="H31" s="15">
        <f t="shared" si="3"/>
        <v>-32812499.999999996</v>
      </c>
      <c r="I31" s="19">
        <f t="shared" si="9"/>
        <v>1.3885571572483417</v>
      </c>
      <c r="J31" s="27">
        <f t="shared" si="4"/>
        <v>-45562031.722211204</v>
      </c>
      <c r="K31" s="15">
        <f t="shared" si="5"/>
        <v>45562031.722211204</v>
      </c>
      <c r="L31" s="26">
        <v>5</v>
      </c>
      <c r="M31" s="15">
        <f t="shared" si="6"/>
        <v>-38325000</v>
      </c>
      <c r="N31" s="19">
        <f t="shared" si="7"/>
        <v>1.4899818249419012</v>
      </c>
      <c r="O31" s="13">
        <f t="shared" si="0"/>
        <v>-57103553.440898366</v>
      </c>
      <c r="P31" s="15">
        <f t="shared" si="8"/>
        <v>57103553.440898366</v>
      </c>
    </row>
    <row r="32" spans="2:16" x14ac:dyDescent="0.25">
      <c r="C32">
        <v>6</v>
      </c>
      <c r="D32" s="15">
        <f t="shared" si="1"/>
        <v>-52400000</v>
      </c>
      <c r="E32" s="15">
        <f t="shared" si="2"/>
        <v>52400000</v>
      </c>
      <c r="G32" s="26">
        <v>6</v>
      </c>
      <c r="H32" s="15">
        <f t="shared" si="3"/>
        <v>-32812499.999999996</v>
      </c>
      <c r="I32" s="19">
        <f t="shared" si="9"/>
        <v>1.3996637919819437</v>
      </c>
      <c r="J32" s="27">
        <f t="shared" si="4"/>
        <v>-45926468.174407519</v>
      </c>
      <c r="K32" s="15">
        <f t="shared" si="5"/>
        <v>45926468.174407519</v>
      </c>
      <c r="L32" s="26">
        <v>6</v>
      </c>
      <c r="M32" s="15">
        <f t="shared" si="6"/>
        <v>-38325000</v>
      </c>
      <c r="N32" s="19">
        <f t="shared" si="7"/>
        <v>1.4852908221856813</v>
      </c>
      <c r="O32" s="13">
        <f t="shared" si="0"/>
        <v>-56923770.760266237</v>
      </c>
      <c r="P32" s="15">
        <f t="shared" si="8"/>
        <v>56923770.760266237</v>
      </c>
    </row>
    <row r="33" spans="3:16" x14ac:dyDescent="0.25">
      <c r="C33">
        <v>7</v>
      </c>
      <c r="D33" s="15">
        <f t="shared" si="1"/>
        <v>-52400000</v>
      </c>
      <c r="E33" s="15">
        <f t="shared" si="2"/>
        <v>52400000</v>
      </c>
      <c r="G33" s="26">
        <v>7</v>
      </c>
      <c r="H33" s="15">
        <f t="shared" si="3"/>
        <v>-32812499.999999996</v>
      </c>
      <c r="I33" s="19">
        <f t="shared" si="9"/>
        <v>1.4096639355545146</v>
      </c>
      <c r="J33" s="27">
        <f t="shared" si="4"/>
        <v>-46254597.885382503</v>
      </c>
      <c r="K33" s="15">
        <f t="shared" si="5"/>
        <v>46254597.885382503</v>
      </c>
      <c r="L33" s="26">
        <v>7</v>
      </c>
      <c r="M33" s="15">
        <f t="shared" si="6"/>
        <v>-38325000</v>
      </c>
      <c r="N33" s="19">
        <f t="shared" si="7"/>
        <v>1.4769215016371195</v>
      </c>
      <c r="O33" s="13">
        <f t="shared" si="0"/>
        <v>-56603016.55024261</v>
      </c>
      <c r="P33" s="15">
        <f t="shared" si="8"/>
        <v>56603016.55024261</v>
      </c>
    </row>
    <row r="34" spans="3:16" x14ac:dyDescent="0.25">
      <c r="C34">
        <v>8</v>
      </c>
      <c r="D34" s="15">
        <f>-$C$23*$C$20-C20</f>
        <v>-1052400000</v>
      </c>
      <c r="E34" s="15">
        <f t="shared" si="2"/>
        <v>1052400000</v>
      </c>
      <c r="G34" s="26">
        <v>8</v>
      </c>
      <c r="H34" s="15">
        <f>-$H$23*$H$20-H20</f>
        <v>-782812500</v>
      </c>
      <c r="I34" s="19">
        <f t="shared" si="9"/>
        <v>1.4188160214905579</v>
      </c>
      <c r="J34" s="27">
        <f t="shared" si="4"/>
        <v>-1110666916.8230772</v>
      </c>
      <c r="K34" s="15">
        <f t="shared" si="5"/>
        <v>1110666916.8230772</v>
      </c>
      <c r="L34" s="26">
        <v>8</v>
      </c>
      <c r="M34" s="15">
        <f>-$M$23*$M$20-M20</f>
        <v>-738325000</v>
      </c>
      <c r="N34" s="19">
        <f t="shared" si="7"/>
        <v>1.46415551806686</v>
      </c>
      <c r="O34" s="13">
        <f t="shared" si="0"/>
        <v>-1081022622.8767145</v>
      </c>
      <c r="P34" s="15">
        <f t="shared" si="8"/>
        <v>1081022622.8767145</v>
      </c>
    </row>
    <row r="36" spans="3:16" x14ac:dyDescent="0.25">
      <c r="C36" s="21" t="s">
        <v>33</v>
      </c>
      <c r="D36" s="23">
        <f>IRR(D26:D34)</f>
        <v>5.5564411675554926E-2</v>
      </c>
      <c r="G36" s="21" t="s">
        <v>33</v>
      </c>
      <c r="H36" s="23">
        <f>IRR(J26:J34)</f>
        <v>5.0600018590244655E-2</v>
      </c>
      <c r="L36" s="21" t="s">
        <v>33</v>
      </c>
      <c r="M36" s="23">
        <f>IRR(O26:O34)</f>
        <v>5.2198194160100408E-2</v>
      </c>
    </row>
    <row r="37" spans="3:16" x14ac:dyDescent="0.25">
      <c r="C37" t="s">
        <v>34</v>
      </c>
      <c r="D37" s="18">
        <f>IRR(E26:E34)</f>
        <v>5.2400000000000002E-2</v>
      </c>
      <c r="G37" t="s">
        <v>34</v>
      </c>
      <c r="H37" s="20">
        <f>IRR(K26:K34)</f>
        <v>4.753966497459361E-2</v>
      </c>
      <c r="L37" t="s">
        <v>34</v>
      </c>
      <c r="M37" s="17">
        <f>IRR(P26:P34)</f>
        <v>4.9021206019404184E-2</v>
      </c>
    </row>
    <row r="38" spans="3:16" x14ac:dyDescent="0.25">
      <c r="C38" t="s">
        <v>36</v>
      </c>
      <c r="D38" s="14">
        <f>+C14</f>
        <v>3.8256999999999999E-2</v>
      </c>
      <c r="G38" t="s">
        <v>36</v>
      </c>
      <c r="H38" s="14">
        <f>C14</f>
        <v>3.8256999999999999E-2</v>
      </c>
      <c r="L38" t="s">
        <v>36</v>
      </c>
      <c r="M38" s="14">
        <f>H38</f>
        <v>3.8256999999999999E-2</v>
      </c>
    </row>
    <row r="39" spans="3:16" x14ac:dyDescent="0.25">
      <c r="C39" s="21" t="s">
        <v>35</v>
      </c>
      <c r="D39" s="29">
        <f>+D37-D38</f>
        <v>1.4143000000000003E-2</v>
      </c>
      <c r="G39" s="21" t="s">
        <v>35</v>
      </c>
      <c r="H39" s="23">
        <f>+H37-H38</f>
        <v>9.2826649745936102E-3</v>
      </c>
      <c r="L39" s="21" t="s">
        <v>35</v>
      </c>
      <c r="M39" s="30">
        <f>+M37-M38</f>
        <v>1.0764206019404185E-2</v>
      </c>
    </row>
    <row r="40" spans="3:16" x14ac:dyDescent="0.25">
      <c r="C40" t="s">
        <v>38</v>
      </c>
      <c r="D40" s="14">
        <f>+D36-D37</f>
        <v>3.1644116755549234E-3</v>
      </c>
      <c r="G40" t="s">
        <v>38</v>
      </c>
      <c r="H40" s="14">
        <f>+H36-H37</f>
        <v>3.0603536156510458E-3</v>
      </c>
      <c r="L40" t="s">
        <v>38</v>
      </c>
      <c r="M40" s="14">
        <f>+M36-M37</f>
        <v>3.1769881406962241E-3</v>
      </c>
    </row>
    <row r="41" spans="3:16" x14ac:dyDescent="0.25">
      <c r="C41" s="24" t="s">
        <v>37</v>
      </c>
      <c r="D41" s="25">
        <f>+D38+D39+D40</f>
        <v>5.5564411675554926E-2</v>
      </c>
      <c r="G41" s="24" t="s">
        <v>37</v>
      </c>
      <c r="H41" s="14">
        <f>+H38+H39+H40</f>
        <v>5.0600018590244655E-2</v>
      </c>
      <c r="L41" s="24" t="s">
        <v>37</v>
      </c>
      <c r="M41" s="14">
        <f>+M38+M39+M40</f>
        <v>5.2198194160100408E-2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Vale Data </vt:lpstr>
      <vt:lpstr>Comparative Analysis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Aybar, Bulent</dc:creator>
  <cp:lastModifiedBy>Aybar, Bulent</cp:lastModifiedBy>
  <dcterms:created xsi:type="dcterms:W3CDTF">2021-03-22T23:33:14Z</dcterms:created>
  <dcterms:modified xsi:type="dcterms:W3CDTF">2021-04-03T05:50:49Z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{2EA53A42-1595-4025-8666-C8A66868060C}</vt:lpwstr>
  </property>
</Properties>
</file>